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J:\TEMP\2020\CID Forms\Updated forms to be published by end of 2020\"/>
    </mc:Choice>
  </mc:AlternateContent>
  <xr:revisionPtr revIDLastSave="0" documentId="8_{C02C0AB2-7C80-442D-AB4C-EB38793E9149}" xr6:coauthVersionLast="45" xr6:coauthVersionMax="45" xr10:uidLastSave="{00000000-0000-0000-0000-000000000000}"/>
  <workbookProtection workbookPassword="EAB6" lockStructure="1"/>
  <bookViews>
    <workbookView xWindow="1305" yWindow="1050" windowWidth="23040" windowHeight="10890" tabRatio="919" firstSheet="1" activeTab="1" xr2:uid="{00000000-000D-0000-FFFF-FFFF00000000}"/>
  </bookViews>
  <sheets>
    <sheet name="Log" sheetId="22" state="hidden" r:id="rId1"/>
    <sheet name="Workbook Instructions and Notes" sheetId="18" r:id="rId2"/>
    <sheet name="Rent Roll" sheetId="11" r:id="rId3"/>
    <sheet name="Rent Roll Summary" sheetId="10" r:id="rId4"/>
    <sheet name="Uses of Funds" sheetId="14" r:id="rId5"/>
    <sheet name="Sources of Funds" sheetId="15" r:id="rId6"/>
    <sheet name="Year 1 Operating Pro Forma" sheetId="9" r:id="rId7"/>
    <sheet name="15-Year Operating Pro Forma" sheetId="12" r:id="rId8"/>
    <sheet name="15-Year Commercial Op Pro Forma" sheetId="21" r:id="rId9"/>
    <sheet name="AHP Benchmarks" sheetId="16" r:id="rId10"/>
    <sheet name="Subsidy Per Unit Score" sheetId="17" r:id="rId11"/>
    <sheet name="RS Means Cost by City Zip" sheetId="19" r:id="rId12"/>
  </sheets>
  <externalReferences>
    <externalReference r:id="rId13"/>
    <externalReference r:id="rId14"/>
  </externalReferences>
  <definedNames>
    <definedName name="_A66500">'Rent Roll Summary'!$A$64</definedName>
    <definedName name="_xlnm._FilterDatabase" localSheetId="0" hidden="1">Log!$A$7:$F$62</definedName>
    <definedName name="_xlnm._FilterDatabase" localSheetId="11" hidden="1">'RS Means Cost by City Zip'!$A$13:$G$922</definedName>
    <definedName name="COMPARISON_DEFAULT_STATUS">'[1]AHP Application Comparison'!$M$3</definedName>
    <definedName name="COMPARISON_LAST_RUN">'[1]AHP Application Comparison'!$M$2</definedName>
    <definedName name="_xlnm.Print_Area" localSheetId="7">'15-Year Operating Pro Forma'!$A$1:$R$52</definedName>
    <definedName name="_xlnm.Print_Area" localSheetId="9">'AHP Benchmarks'!$A$1:$F$50</definedName>
    <definedName name="_xlnm.Print_Area" localSheetId="2">'Rent Roll'!$A$1:$T$72</definedName>
    <definedName name="_xlnm.Print_Area" localSheetId="3">'Rent Roll Summary'!$A$1:$M$42</definedName>
    <definedName name="_xlnm.Print_Area" localSheetId="5">'Sources of Funds'!$A$1:$J$56</definedName>
    <definedName name="_xlnm.Print_Area" localSheetId="4">'Uses of Funds'!$A$1:$J$98</definedName>
    <definedName name="_xlnm.Print_Area" localSheetId="1">'Workbook Instructions and Notes'!$A$1:$J$87</definedName>
    <definedName name="_xlnm.Print_Area">#REF!</definedName>
    <definedName name="PRINT_AREA_MI">#REF!</definedName>
    <definedName name="_xlnm.Print_Titles" localSheetId="7">'15-Year Operating Pro Forma'!$A:$C</definedName>
    <definedName name="_xlnm.Print_Titles" localSheetId="9">'AHP Benchmarks'!$1:$7</definedName>
    <definedName name="_xlnm.Print_Titles" localSheetId="2">'Rent Roll'!$1:$11</definedName>
    <definedName name="_xlnm.Print_Titles" localSheetId="4">'Uses of Funds'!$1:$8</definedName>
    <definedName name="RSMeans">'[2]Sources &amp; Uses of Funds'!$T$9:$T$11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62" i="11" l="1"/>
  <c r="AB261" i="11"/>
  <c r="B49" i="16" l="1"/>
  <c r="B48" i="16"/>
  <c r="B47" i="16"/>
  <c r="E47" i="16" s="1"/>
  <c r="E11" i="14"/>
  <c r="F11" i="14"/>
  <c r="AE13" i="11"/>
  <c r="AF13" i="11"/>
  <c r="AE14" i="11"/>
  <c r="AE15" i="11"/>
  <c r="AG15" i="11"/>
  <c r="AF15" i="11"/>
  <c r="AE16" i="11"/>
  <c r="AF16" i="11" s="1"/>
  <c r="AE17" i="11"/>
  <c r="AF17" i="11"/>
  <c r="AE18" i="11"/>
  <c r="AF18" i="11" s="1"/>
  <c r="AE19" i="11"/>
  <c r="AF19" i="11" s="1"/>
  <c r="AG19" i="11"/>
  <c r="AE20" i="11"/>
  <c r="AF20" i="11"/>
  <c r="AE21" i="11"/>
  <c r="AE22" i="11"/>
  <c r="AF22" i="11"/>
  <c r="AE23" i="11"/>
  <c r="AG23" i="11" s="1"/>
  <c r="AF23" i="11"/>
  <c r="AE24" i="11"/>
  <c r="AF24" i="11" s="1"/>
  <c r="AE25" i="11"/>
  <c r="AG25" i="11"/>
  <c r="AF25" i="11"/>
  <c r="AE26" i="11"/>
  <c r="AF26" i="11" s="1"/>
  <c r="AE27" i="11"/>
  <c r="AF27" i="11" s="1"/>
  <c r="AG27" i="11"/>
  <c r="AE28" i="11"/>
  <c r="AF28" i="11"/>
  <c r="AE29" i="11"/>
  <c r="AE30" i="11"/>
  <c r="AF30" i="11"/>
  <c r="AE31" i="11"/>
  <c r="AE32" i="11"/>
  <c r="AF32" i="11"/>
  <c r="AE33" i="11"/>
  <c r="AF33" i="11" s="1"/>
  <c r="AE34" i="11"/>
  <c r="AF34" i="11"/>
  <c r="AE35" i="11"/>
  <c r="AG35" i="11" s="1"/>
  <c r="AF35" i="11"/>
  <c r="AE36" i="11"/>
  <c r="AF36" i="11" s="1"/>
  <c r="AE37" i="11"/>
  <c r="AG37" i="11"/>
  <c r="AF37" i="11"/>
  <c r="AE38" i="11"/>
  <c r="AF38" i="11" s="1"/>
  <c r="AE39" i="11"/>
  <c r="AF39" i="11" s="1"/>
  <c r="AG39" i="11"/>
  <c r="AE40" i="11"/>
  <c r="AF40" i="11"/>
  <c r="AE41" i="11"/>
  <c r="AE42" i="11"/>
  <c r="AF42" i="11"/>
  <c r="AE43" i="11"/>
  <c r="AG43" i="11" s="1"/>
  <c r="AF43" i="11"/>
  <c r="AE44" i="11"/>
  <c r="AF44" i="11" s="1"/>
  <c r="AE45" i="11"/>
  <c r="AF45" i="11"/>
  <c r="AE46" i="11"/>
  <c r="AE47" i="11"/>
  <c r="AG47" i="11"/>
  <c r="AF47" i="11"/>
  <c r="AE48" i="11"/>
  <c r="AF48" i="11" s="1"/>
  <c r="AE49" i="11"/>
  <c r="AF49" i="11"/>
  <c r="AE50" i="11"/>
  <c r="AF50" i="11" s="1"/>
  <c r="AE51" i="11"/>
  <c r="AF51" i="11" s="1"/>
  <c r="AG51" i="11"/>
  <c r="AE52" i="11"/>
  <c r="AF52" i="11"/>
  <c r="AE53" i="11"/>
  <c r="AE54" i="11"/>
  <c r="AF54" i="11"/>
  <c r="AE55" i="11"/>
  <c r="AG55" i="11" s="1"/>
  <c r="AF55" i="11"/>
  <c r="AE56" i="11"/>
  <c r="AF56" i="11" s="1"/>
  <c r="AE57" i="11"/>
  <c r="AG57" i="11"/>
  <c r="AF57" i="11"/>
  <c r="AE58" i="11"/>
  <c r="AF58" i="11" s="1"/>
  <c r="AE59" i="11"/>
  <c r="AF59" i="11" s="1"/>
  <c r="AG59" i="11"/>
  <c r="AE60" i="11"/>
  <c r="AF60" i="11"/>
  <c r="AE61" i="11"/>
  <c r="AE62" i="11"/>
  <c r="AF62" i="11"/>
  <c r="AE63" i="11"/>
  <c r="AE64" i="11"/>
  <c r="AF64" i="11"/>
  <c r="AE65" i="11"/>
  <c r="AF65" i="11" s="1"/>
  <c r="AE66" i="11"/>
  <c r="AF66" i="11"/>
  <c r="AE67" i="11"/>
  <c r="AG67" i="11" s="1"/>
  <c r="AF67" i="11"/>
  <c r="AE68" i="11"/>
  <c r="AF68" i="11" s="1"/>
  <c r="AE69" i="11"/>
  <c r="AG69" i="11"/>
  <c r="AF69" i="11"/>
  <c r="AE70" i="11"/>
  <c r="AF70" i="11" s="1"/>
  <c r="AE71" i="11"/>
  <c r="AF71" i="11" s="1"/>
  <c r="AG71" i="11"/>
  <c r="AE72" i="11"/>
  <c r="AF72" i="11"/>
  <c r="AE73" i="11"/>
  <c r="AE74" i="11"/>
  <c r="AF74" i="11"/>
  <c r="AE75" i="11"/>
  <c r="AG75" i="11" s="1"/>
  <c r="AF75" i="11"/>
  <c r="AE76" i="11"/>
  <c r="AF76" i="11" s="1"/>
  <c r="AE77" i="11"/>
  <c r="AF77" i="11"/>
  <c r="AE78" i="11"/>
  <c r="AE79" i="11"/>
  <c r="AG79" i="11"/>
  <c r="AF79" i="11"/>
  <c r="AE80" i="11"/>
  <c r="AF80" i="11" s="1"/>
  <c r="AE81" i="11"/>
  <c r="AF81" i="11"/>
  <c r="AE82" i="11"/>
  <c r="AF82" i="11" s="1"/>
  <c r="AE83" i="11"/>
  <c r="AF83" i="11" s="1"/>
  <c r="AG83" i="11"/>
  <c r="AE84" i="11"/>
  <c r="AF84" i="11"/>
  <c r="AE85" i="11"/>
  <c r="AE86" i="11"/>
  <c r="AF86" i="11"/>
  <c r="AE87" i="11"/>
  <c r="AG87" i="11" s="1"/>
  <c r="AF87" i="11"/>
  <c r="AE88" i="11"/>
  <c r="AF88" i="11" s="1"/>
  <c r="AE89" i="11"/>
  <c r="AG89" i="11"/>
  <c r="AF89" i="11"/>
  <c r="AE90" i="11"/>
  <c r="AF90" i="11" s="1"/>
  <c r="AE91" i="11"/>
  <c r="AF91" i="11" s="1"/>
  <c r="AG91" i="11"/>
  <c r="AE92" i="11"/>
  <c r="AF92" i="11"/>
  <c r="AE93" i="11"/>
  <c r="AE94" i="11"/>
  <c r="AF94" i="11"/>
  <c r="AE95" i="11"/>
  <c r="AE96" i="11"/>
  <c r="AF96" i="11"/>
  <c r="AE97" i="11"/>
  <c r="AF97" i="11" s="1"/>
  <c r="AE98" i="11"/>
  <c r="AF98" i="11"/>
  <c r="AE99" i="11"/>
  <c r="AG99" i="11" s="1"/>
  <c r="AF99" i="11"/>
  <c r="AE100" i="11"/>
  <c r="AF100" i="11" s="1"/>
  <c r="AE101" i="11"/>
  <c r="AG101" i="11"/>
  <c r="AF101" i="11"/>
  <c r="AE102" i="11"/>
  <c r="AF102" i="11" s="1"/>
  <c r="AE103" i="11"/>
  <c r="AF103" i="11" s="1"/>
  <c r="AG103" i="11"/>
  <c r="AE104" i="11"/>
  <c r="AF104" i="11"/>
  <c r="AE105" i="11"/>
  <c r="AE106" i="11"/>
  <c r="AF106" i="11"/>
  <c r="AE107" i="11"/>
  <c r="AG107" i="11" s="1"/>
  <c r="AF107" i="11"/>
  <c r="AE108" i="11"/>
  <c r="AF108" i="11" s="1"/>
  <c r="AE109" i="11"/>
  <c r="AF109" i="11"/>
  <c r="AE110" i="11"/>
  <c r="AE111" i="11"/>
  <c r="AG111" i="11"/>
  <c r="AF111" i="11"/>
  <c r="AE112" i="11"/>
  <c r="AF112" i="11" s="1"/>
  <c r="AE113" i="11"/>
  <c r="AF113" i="11"/>
  <c r="AE114" i="11"/>
  <c r="AF114" i="11" s="1"/>
  <c r="AE115" i="11"/>
  <c r="AF115" i="11" s="1"/>
  <c r="AG115" i="11"/>
  <c r="AE116" i="11"/>
  <c r="AF116" i="11"/>
  <c r="AE117" i="11"/>
  <c r="AE118" i="11"/>
  <c r="AF118" i="11"/>
  <c r="AE119" i="11"/>
  <c r="AG119" i="11" s="1"/>
  <c r="AF119" i="11"/>
  <c r="AE120" i="11"/>
  <c r="AF120" i="11" s="1"/>
  <c r="AE121" i="11"/>
  <c r="AG121" i="11"/>
  <c r="AF121" i="11"/>
  <c r="AE122" i="11"/>
  <c r="AF122" i="11" s="1"/>
  <c r="AE123" i="11"/>
  <c r="AF123" i="11" s="1"/>
  <c r="AG123" i="11"/>
  <c r="AE124" i="11"/>
  <c r="AF124" i="11"/>
  <c r="AE125" i="11"/>
  <c r="AE126" i="11"/>
  <c r="AF126" i="11"/>
  <c r="AE127" i="11"/>
  <c r="AG127" i="11" s="1"/>
  <c r="AF127" i="11"/>
  <c r="AE128" i="11"/>
  <c r="AE129" i="11"/>
  <c r="AF129" i="11"/>
  <c r="AE130" i="11"/>
  <c r="AE131" i="11"/>
  <c r="AG131" i="11"/>
  <c r="AF131" i="11"/>
  <c r="AE132" i="11"/>
  <c r="AF132" i="11" s="1"/>
  <c r="AG124" i="11"/>
  <c r="AG126" i="11"/>
  <c r="AG13" i="11"/>
  <c r="AG16" i="11"/>
  <c r="AG17" i="11"/>
  <c r="AG18" i="11"/>
  <c r="AG20" i="11"/>
  <c r="AG22" i="11"/>
  <c r="AG24" i="11"/>
  <c r="AG26" i="11"/>
  <c r="AG28" i="11"/>
  <c r="AG30" i="11"/>
  <c r="AG32" i="11"/>
  <c r="AG33" i="11"/>
  <c r="AG34" i="11"/>
  <c r="AG36" i="11"/>
  <c r="AG38" i="11"/>
  <c r="AG40" i="11"/>
  <c r="AG42" i="11"/>
  <c r="AG44" i="11"/>
  <c r="AG45" i="11"/>
  <c r="AG48" i="11"/>
  <c r="AG49" i="11"/>
  <c r="AG50" i="11"/>
  <c r="AG52" i="11"/>
  <c r="AG54" i="11"/>
  <c r="AG56" i="11"/>
  <c r="AG58" i="11"/>
  <c r="AG60" i="11"/>
  <c r="AG62" i="11"/>
  <c r="AG64" i="11"/>
  <c r="AG65" i="11"/>
  <c r="AG66" i="11"/>
  <c r="AG68" i="11"/>
  <c r="AG70" i="11"/>
  <c r="AG72" i="11"/>
  <c r="AG74" i="11"/>
  <c r="AG76" i="11"/>
  <c r="AG77" i="11"/>
  <c r="AG80" i="11"/>
  <c r="AG81" i="11"/>
  <c r="AG82" i="11"/>
  <c r="AG84" i="11"/>
  <c r="AG86" i="11"/>
  <c r="AG88" i="11"/>
  <c r="AG90" i="11"/>
  <c r="AG92" i="11"/>
  <c r="AG94" i="11"/>
  <c r="AG96" i="11"/>
  <c r="AG97" i="11"/>
  <c r="AG98" i="11"/>
  <c r="AG100" i="11"/>
  <c r="AG102" i="11"/>
  <c r="AG104" i="11"/>
  <c r="AG106" i="11"/>
  <c r="AG108" i="11"/>
  <c r="AG109" i="11"/>
  <c r="AG112" i="11"/>
  <c r="AG113" i="11"/>
  <c r="AG114" i="11"/>
  <c r="AG116" i="11"/>
  <c r="AG118" i="11"/>
  <c r="AG120" i="11"/>
  <c r="AG122" i="11"/>
  <c r="AG129" i="11"/>
  <c r="AG132" i="11"/>
  <c r="AE512" i="11"/>
  <c r="AE511" i="11"/>
  <c r="AE510" i="11"/>
  <c r="AG510" i="11" s="1"/>
  <c r="AE509" i="11"/>
  <c r="AE508" i="11"/>
  <c r="AE507" i="11"/>
  <c r="AE506" i="11"/>
  <c r="AG506" i="11" s="1"/>
  <c r="AE505" i="11"/>
  <c r="AE504" i="11"/>
  <c r="AE503" i="11"/>
  <c r="AE502" i="11"/>
  <c r="AG502" i="11" s="1"/>
  <c r="AE501" i="11"/>
  <c r="AE500" i="11"/>
  <c r="AE499" i="11"/>
  <c r="AE498" i="11"/>
  <c r="AG498" i="11" s="1"/>
  <c r="AE497" i="11"/>
  <c r="AE496" i="11"/>
  <c r="AE495" i="11"/>
  <c r="AE494" i="11"/>
  <c r="AG494" i="11" s="1"/>
  <c r="AE493" i="11"/>
  <c r="AE492" i="11"/>
  <c r="AE491" i="11"/>
  <c r="AE490" i="11"/>
  <c r="AG490" i="11" s="1"/>
  <c r="AE489" i="11"/>
  <c r="AE488" i="11"/>
  <c r="AE487" i="11"/>
  <c r="AE486" i="11"/>
  <c r="AG486" i="11" s="1"/>
  <c r="AE485" i="11"/>
  <c r="AE484" i="11"/>
  <c r="AE483" i="11"/>
  <c r="AE482" i="11"/>
  <c r="AG482" i="11" s="1"/>
  <c r="AE481" i="11"/>
  <c r="AE480" i="11"/>
  <c r="AE479" i="11"/>
  <c r="AE478" i="11"/>
  <c r="AG478" i="11" s="1"/>
  <c r="AE477" i="11"/>
  <c r="AE476" i="11"/>
  <c r="AE475" i="11"/>
  <c r="AE474" i="11"/>
  <c r="AG474" i="11" s="1"/>
  <c r="AE473" i="11"/>
  <c r="AE472" i="11"/>
  <c r="AE471" i="11"/>
  <c r="AE470" i="11"/>
  <c r="AG470" i="11" s="1"/>
  <c r="AE469" i="11"/>
  <c r="AE468" i="11"/>
  <c r="AE467" i="11"/>
  <c r="AE466" i="11"/>
  <c r="AG466" i="11" s="1"/>
  <c r="AE465" i="11"/>
  <c r="AE464" i="11"/>
  <c r="AE463" i="11"/>
  <c r="AE462" i="11"/>
  <c r="AG462" i="11" s="1"/>
  <c r="AE461" i="11"/>
  <c r="AE460" i="11"/>
  <c r="AE459" i="11"/>
  <c r="AE458" i="11"/>
  <c r="AG458" i="11" s="1"/>
  <c r="AE457" i="11"/>
  <c r="AE456" i="11"/>
  <c r="AE455" i="11"/>
  <c r="AE454" i="11"/>
  <c r="AG454" i="11" s="1"/>
  <c r="AE453" i="11"/>
  <c r="AE452" i="11"/>
  <c r="AE451" i="11"/>
  <c r="AE450" i="11"/>
  <c r="AE449" i="11"/>
  <c r="AE448" i="11"/>
  <c r="AE447" i="11"/>
  <c r="AE446" i="11"/>
  <c r="AE445" i="11"/>
  <c r="AE444" i="11"/>
  <c r="AE443" i="11"/>
  <c r="AE442" i="11"/>
  <c r="AE441" i="11"/>
  <c r="AE440" i="11"/>
  <c r="AE439" i="11"/>
  <c r="AE438" i="11"/>
  <c r="AE437" i="11"/>
  <c r="AE436" i="11"/>
  <c r="AE435" i="11"/>
  <c r="AE434" i="11"/>
  <c r="AE433" i="11"/>
  <c r="AE432" i="11"/>
  <c r="AE431" i="11"/>
  <c r="AE430" i="11"/>
  <c r="AE429" i="11"/>
  <c r="AE428" i="11"/>
  <c r="AE427" i="11"/>
  <c r="AE426" i="11"/>
  <c r="AE425" i="11"/>
  <c r="AE424" i="11"/>
  <c r="AE423" i="11"/>
  <c r="AE422" i="11"/>
  <c r="AE421" i="11"/>
  <c r="AE420" i="11"/>
  <c r="AE419" i="11"/>
  <c r="AE418" i="11"/>
  <c r="AE417" i="11"/>
  <c r="AE416" i="11"/>
  <c r="AE415" i="11"/>
  <c r="AE414" i="11"/>
  <c r="AE413" i="11"/>
  <c r="AE412" i="11"/>
  <c r="AE411" i="11"/>
  <c r="AE410" i="11"/>
  <c r="AE409" i="11"/>
  <c r="AE408" i="11"/>
  <c r="AE407" i="11"/>
  <c r="AE406" i="11"/>
  <c r="AE405" i="11"/>
  <c r="AE404" i="11"/>
  <c r="AE403" i="11"/>
  <c r="AE402" i="11"/>
  <c r="AE401" i="11"/>
  <c r="AE400" i="11"/>
  <c r="AE399" i="11"/>
  <c r="AE398" i="11"/>
  <c r="AE397" i="11"/>
  <c r="AE396" i="11"/>
  <c r="AE395" i="11"/>
  <c r="AE394" i="11"/>
  <c r="AE393" i="11"/>
  <c r="AE392" i="11"/>
  <c r="AE391" i="11"/>
  <c r="AE390" i="11"/>
  <c r="AE389" i="11"/>
  <c r="AE388" i="11"/>
  <c r="AE387" i="11"/>
  <c r="AE386" i="11"/>
  <c r="AE385" i="11"/>
  <c r="AE384" i="11"/>
  <c r="AE383" i="11"/>
  <c r="AE382" i="11"/>
  <c r="AE381" i="11"/>
  <c r="AE380" i="11"/>
  <c r="AE379" i="11"/>
  <c r="AE378" i="11"/>
  <c r="AE377" i="11"/>
  <c r="AE376" i="11"/>
  <c r="AE375" i="11"/>
  <c r="AG375" i="11" s="1"/>
  <c r="AE374" i="11"/>
  <c r="AG374" i="11"/>
  <c r="AE373" i="11"/>
  <c r="AE372" i="11"/>
  <c r="AE371" i="11"/>
  <c r="AE370" i="11"/>
  <c r="AG370" i="11"/>
  <c r="AE369" i="11"/>
  <c r="AE368" i="11"/>
  <c r="AE367" i="11"/>
  <c r="AE366" i="11"/>
  <c r="AG366" i="11"/>
  <c r="AE365" i="11"/>
  <c r="AE364" i="11"/>
  <c r="AE363" i="11"/>
  <c r="AE362" i="11"/>
  <c r="AE361" i="11"/>
  <c r="AE360" i="11"/>
  <c r="AE359" i="11"/>
  <c r="AE358" i="11"/>
  <c r="AG358" i="11" s="1"/>
  <c r="AE357" i="11"/>
  <c r="AE356" i="11"/>
  <c r="AE355" i="11"/>
  <c r="AE354" i="11"/>
  <c r="AG354" i="11"/>
  <c r="AE353" i="11"/>
  <c r="AE352" i="11"/>
  <c r="AE351" i="11"/>
  <c r="AE350" i="11"/>
  <c r="AG350" i="11"/>
  <c r="AE349" i="11"/>
  <c r="AE348" i="11"/>
  <c r="AE347" i="11"/>
  <c r="AE346" i="11"/>
  <c r="AE345" i="11"/>
  <c r="AE344" i="11"/>
  <c r="AE343" i="11"/>
  <c r="AG343" i="11" s="1"/>
  <c r="AE342" i="11"/>
  <c r="AG342" i="11"/>
  <c r="AE341" i="11"/>
  <c r="AE340" i="11"/>
  <c r="AE339" i="11"/>
  <c r="AE338" i="11"/>
  <c r="AG338" i="11"/>
  <c r="AE337" i="11"/>
  <c r="AE336" i="11"/>
  <c r="AE335" i="11"/>
  <c r="AE334" i="11"/>
  <c r="AE333" i="11"/>
  <c r="AG333" i="11"/>
  <c r="AE332" i="11"/>
  <c r="AE331" i="11"/>
  <c r="AG331" i="11" s="1"/>
  <c r="AE330" i="11"/>
  <c r="AE329" i="11"/>
  <c r="AG329" i="11"/>
  <c r="AE328" i="11"/>
  <c r="AE327" i="11"/>
  <c r="AE326" i="11"/>
  <c r="AE325" i="11"/>
  <c r="AG325" i="11"/>
  <c r="AE324" i="11"/>
  <c r="AE323" i="11"/>
  <c r="AE322" i="11"/>
  <c r="AG322" i="11"/>
  <c r="AE321" i="11"/>
  <c r="AG321" i="11" s="1"/>
  <c r="AE320" i="11"/>
  <c r="AE319" i="11"/>
  <c r="AG319" i="11" s="1"/>
  <c r="AE318" i="11"/>
  <c r="AE317" i="11"/>
  <c r="AG317" i="11"/>
  <c r="AE316" i="11"/>
  <c r="AE315" i="11"/>
  <c r="AE314" i="11"/>
  <c r="AE313" i="11"/>
  <c r="AG313" i="11"/>
  <c r="AE312" i="11"/>
  <c r="AE311" i="11"/>
  <c r="AE310" i="11"/>
  <c r="AE309" i="11"/>
  <c r="AE308" i="11"/>
  <c r="AE307" i="11"/>
  <c r="AE306" i="11"/>
  <c r="AE305" i="11"/>
  <c r="AG305" i="11"/>
  <c r="AE304" i="11"/>
  <c r="AE303" i="11"/>
  <c r="AE302" i="11"/>
  <c r="AE301" i="11"/>
  <c r="AG301" i="11"/>
  <c r="AE300" i="11"/>
  <c r="AE299" i="11"/>
  <c r="AE298" i="11"/>
  <c r="AE297" i="11"/>
  <c r="AE296" i="11"/>
  <c r="AE295" i="11"/>
  <c r="AE294" i="11"/>
  <c r="AE293" i="11"/>
  <c r="AG293" i="11"/>
  <c r="AE292" i="11"/>
  <c r="AE291" i="11"/>
  <c r="AG291" i="11" s="1"/>
  <c r="AE290" i="11"/>
  <c r="AG290" i="11" s="1"/>
  <c r="AE289" i="11"/>
  <c r="AG289" i="11"/>
  <c r="AE288" i="11"/>
  <c r="AE287" i="11"/>
  <c r="AE286" i="11"/>
  <c r="AE285" i="11"/>
  <c r="AE284" i="11"/>
  <c r="AE283" i="11"/>
  <c r="AE282" i="11"/>
  <c r="AE281" i="11"/>
  <c r="AG281" i="11" s="1"/>
  <c r="AE280" i="11"/>
  <c r="AE279" i="11"/>
  <c r="AG279" i="11" s="1"/>
  <c r="AE278" i="11"/>
  <c r="AE277" i="11"/>
  <c r="AG277" i="11"/>
  <c r="AE276" i="11"/>
  <c r="AE275" i="11"/>
  <c r="AE274" i="11"/>
  <c r="AG274" i="11"/>
  <c r="AE273" i="11"/>
  <c r="AE272" i="11"/>
  <c r="AE271" i="11"/>
  <c r="AE270" i="11"/>
  <c r="AE269" i="11"/>
  <c r="AG269" i="11" s="1"/>
  <c r="AE268" i="11"/>
  <c r="AE267" i="11"/>
  <c r="AE266" i="11"/>
  <c r="AE265" i="11"/>
  <c r="AG265" i="11"/>
  <c r="AE264" i="11"/>
  <c r="AE263" i="11"/>
  <c r="AE262" i="11"/>
  <c r="AE261" i="11"/>
  <c r="AG261" i="11"/>
  <c r="AE260" i="11"/>
  <c r="AE259" i="11"/>
  <c r="AE258" i="11"/>
  <c r="AG258" i="11"/>
  <c r="AE257" i="11"/>
  <c r="AG257" i="11" s="1"/>
  <c r="AE256" i="11"/>
  <c r="AE255" i="11"/>
  <c r="AG255" i="11" s="1"/>
  <c r="AE254" i="11"/>
  <c r="AE253" i="11"/>
  <c r="AG253" i="11"/>
  <c r="AE252" i="11"/>
  <c r="AE251" i="11"/>
  <c r="AE250" i="11"/>
  <c r="AE249" i="11"/>
  <c r="AG249" i="11"/>
  <c r="AE248" i="11"/>
  <c r="AE247" i="11"/>
  <c r="AE246" i="11"/>
  <c r="AE245" i="11"/>
  <c r="AE244" i="11"/>
  <c r="AE243" i="11"/>
  <c r="AE242" i="11"/>
  <c r="AE241" i="11"/>
  <c r="AE240" i="11"/>
  <c r="AE239" i="11"/>
  <c r="AE238" i="11"/>
  <c r="AE237" i="11"/>
  <c r="AE236" i="11"/>
  <c r="AE235" i="11"/>
  <c r="AE234" i="11"/>
  <c r="AE233" i="11"/>
  <c r="AE232" i="11"/>
  <c r="AE231" i="11"/>
  <c r="AF231" i="11" s="1"/>
  <c r="AE230" i="11"/>
  <c r="AE229" i="11"/>
  <c r="AE228" i="11"/>
  <c r="AE227" i="11"/>
  <c r="AG227" i="11" s="1"/>
  <c r="AE226" i="11"/>
  <c r="AG226" i="11" s="1"/>
  <c r="AE225" i="11"/>
  <c r="AE224" i="11"/>
  <c r="AE223" i="11"/>
  <c r="AE222" i="11"/>
  <c r="AE221" i="11"/>
  <c r="AE220" i="11"/>
  <c r="AE219" i="11"/>
  <c r="AE218" i="11"/>
  <c r="AE217" i="11"/>
  <c r="AE216" i="11"/>
  <c r="AG216" i="11" s="1"/>
  <c r="AE215" i="11"/>
  <c r="AE214" i="11"/>
  <c r="AE213" i="11"/>
  <c r="AE212" i="11"/>
  <c r="AE211" i="11"/>
  <c r="AE210" i="11"/>
  <c r="AG210" i="11"/>
  <c r="AE209" i="11"/>
  <c r="AE208" i="11"/>
  <c r="AE207" i="11"/>
  <c r="AE206" i="11"/>
  <c r="AE205" i="11"/>
  <c r="AE204" i="11"/>
  <c r="AE203" i="11"/>
  <c r="AE202" i="11"/>
  <c r="AE201" i="11"/>
  <c r="AE200" i="11"/>
  <c r="AE199" i="11"/>
  <c r="AE198" i="11"/>
  <c r="AE197" i="11"/>
  <c r="AE196" i="11"/>
  <c r="AE195" i="11"/>
  <c r="AE194" i="11"/>
  <c r="AG194" i="11"/>
  <c r="AE193" i="11"/>
  <c r="AE192" i="11"/>
  <c r="AE191" i="11"/>
  <c r="AE190" i="11"/>
  <c r="AE189" i="11"/>
  <c r="AE188" i="11"/>
  <c r="AE187" i="11"/>
  <c r="AE186" i="11"/>
  <c r="AE185" i="11"/>
  <c r="AE184" i="11"/>
  <c r="AE183" i="11"/>
  <c r="AE182" i="11"/>
  <c r="AE181" i="11"/>
  <c r="AE180" i="11"/>
  <c r="AE179" i="11"/>
  <c r="AE178" i="11"/>
  <c r="AE177" i="11"/>
  <c r="AE176" i="11"/>
  <c r="AE175" i="11"/>
  <c r="AE174" i="11"/>
  <c r="AE173" i="11"/>
  <c r="AE172" i="11"/>
  <c r="AE171" i="11"/>
  <c r="AE170" i="11"/>
  <c r="AE169" i="11"/>
  <c r="AE168" i="11"/>
  <c r="AE167" i="11"/>
  <c r="AF167" i="11" s="1"/>
  <c r="AE166" i="11"/>
  <c r="AE165" i="11"/>
  <c r="AE164" i="11"/>
  <c r="AE163" i="11"/>
  <c r="AG163" i="11" s="1"/>
  <c r="AE162" i="11"/>
  <c r="AG162" i="11" s="1"/>
  <c r="AE161" i="11"/>
  <c r="AE160" i="11"/>
  <c r="AF160" i="11" s="1"/>
  <c r="AE159" i="11"/>
  <c r="AE158" i="11"/>
  <c r="AE157" i="11"/>
  <c r="AE156" i="11"/>
  <c r="AE155" i="11"/>
  <c r="AE154" i="11"/>
  <c r="AE153" i="11"/>
  <c r="AE152" i="11"/>
  <c r="AG152" i="11" s="1"/>
  <c r="AE151" i="11"/>
  <c r="AE150" i="11"/>
  <c r="AE149" i="11"/>
  <c r="AE148" i="11"/>
  <c r="AE147" i="11"/>
  <c r="AE146" i="11"/>
  <c r="AG146" i="11"/>
  <c r="AE145" i="11"/>
  <c r="AE144" i="11"/>
  <c r="AE143" i="11"/>
  <c r="AE142" i="11"/>
  <c r="AE141" i="11"/>
  <c r="AE140" i="11"/>
  <c r="AE139" i="11"/>
  <c r="AE138" i="11"/>
  <c r="AE137" i="11"/>
  <c r="AE136" i="11"/>
  <c r="AE135" i="11"/>
  <c r="AE134" i="11"/>
  <c r="AG134" i="11" s="1"/>
  <c r="AE133" i="11"/>
  <c r="AG135" i="11"/>
  <c r="AG136" i="11"/>
  <c r="AG138" i="11"/>
  <c r="AG139" i="11"/>
  <c r="AG140" i="11"/>
  <c r="AG142" i="11"/>
  <c r="AG143" i="11"/>
  <c r="AG144" i="11"/>
  <c r="AG147" i="11"/>
  <c r="AG150" i="11"/>
  <c r="AG151" i="11"/>
  <c r="AG154" i="11"/>
  <c r="AG155" i="11"/>
  <c r="AG158" i="11"/>
  <c r="AG159" i="11"/>
  <c r="AG160" i="11"/>
  <c r="AG164" i="11"/>
  <c r="AG166" i="11"/>
  <c r="AG167" i="11"/>
  <c r="AG168" i="11"/>
  <c r="AG170" i="11"/>
  <c r="AG172" i="11"/>
  <c r="AG174" i="11"/>
  <c r="AG176" i="11"/>
  <c r="AG179" i="11"/>
  <c r="AG180" i="11"/>
  <c r="AG183" i="11"/>
  <c r="AG184" i="11"/>
  <c r="AG187" i="11"/>
  <c r="AG188" i="11"/>
  <c r="AG191" i="11"/>
  <c r="AG192" i="11"/>
  <c r="AG195" i="11"/>
  <c r="AG196" i="11"/>
  <c r="AG198" i="11"/>
  <c r="AG199" i="11"/>
  <c r="AG200" i="11"/>
  <c r="AG202" i="11"/>
  <c r="AG203" i="11"/>
  <c r="AG204" i="11"/>
  <c r="AG206" i="11"/>
  <c r="AG207" i="11"/>
  <c r="AG208" i="11"/>
  <c r="AG211" i="11"/>
  <c r="AG214" i="11"/>
  <c r="AG215" i="11"/>
  <c r="AG218" i="11"/>
  <c r="AG219" i="11"/>
  <c r="AG222" i="11"/>
  <c r="AG223" i="11"/>
  <c r="AG228" i="11"/>
  <c r="AG230" i="11"/>
  <c r="AG231" i="11"/>
  <c r="AG232" i="11"/>
  <c r="AG234" i="11"/>
  <c r="AG236" i="11"/>
  <c r="AG238" i="11"/>
  <c r="AG240" i="11"/>
  <c r="AG243" i="11"/>
  <c r="AG244" i="11"/>
  <c r="AG246" i="11"/>
  <c r="AG247" i="11"/>
  <c r="AG248" i="11"/>
  <c r="AG250" i="11"/>
  <c r="AG251" i="11"/>
  <c r="AG254" i="11"/>
  <c r="AG256" i="11"/>
  <c r="AG259" i="11"/>
  <c r="AG260" i="11"/>
  <c r="AG262" i="11"/>
  <c r="AG263" i="11"/>
  <c r="AG266" i="11"/>
  <c r="AG268" i="11"/>
  <c r="AG271" i="11"/>
  <c r="AG272" i="11"/>
  <c r="AG275" i="11"/>
  <c r="AG278" i="11"/>
  <c r="AG280" i="11"/>
  <c r="AG283" i="11"/>
  <c r="AG284" i="11"/>
  <c r="AG286" i="11"/>
  <c r="AG287" i="11"/>
  <c r="AG288" i="11"/>
  <c r="AG292" i="11"/>
  <c r="AG295" i="11"/>
  <c r="AG296" i="11"/>
  <c r="AG298" i="11"/>
  <c r="AG299" i="11"/>
  <c r="AG300" i="11"/>
  <c r="AG302" i="11"/>
  <c r="AG303" i="11"/>
  <c r="AG307" i="11"/>
  <c r="AG308" i="11"/>
  <c r="AG310" i="11"/>
  <c r="AG311" i="11"/>
  <c r="AG312" i="11"/>
  <c r="AG314" i="11"/>
  <c r="AG315" i="11"/>
  <c r="AG318" i="11"/>
  <c r="AG320" i="11"/>
  <c r="AG323" i="11"/>
  <c r="AG324" i="11"/>
  <c r="AG326" i="11"/>
  <c r="AG327" i="11"/>
  <c r="AG330" i="11"/>
  <c r="AG332" i="11"/>
  <c r="AG335" i="11"/>
  <c r="AG336" i="11"/>
  <c r="AG339" i="11"/>
  <c r="AG341" i="11"/>
  <c r="AG344" i="11"/>
  <c r="AG345" i="11"/>
  <c r="AG347" i="11"/>
  <c r="AG348" i="11"/>
  <c r="AG349" i="11"/>
  <c r="AG351" i="11"/>
  <c r="AG352" i="11"/>
  <c r="AG355" i="11"/>
  <c r="AG357" i="11"/>
  <c r="AG360" i="11"/>
  <c r="AG361" i="11"/>
  <c r="AG363" i="11"/>
  <c r="AG364" i="11"/>
  <c r="AG365" i="11"/>
  <c r="AG367" i="11"/>
  <c r="AG368" i="11"/>
  <c r="AG371" i="11"/>
  <c r="AG373" i="11"/>
  <c r="AG376" i="11"/>
  <c r="AG377" i="11"/>
  <c r="AG379" i="11"/>
  <c r="AG380" i="11"/>
  <c r="AG381" i="11"/>
  <c r="AG383" i="11"/>
  <c r="AG384" i="11"/>
  <c r="AG385" i="11"/>
  <c r="AG387" i="11"/>
  <c r="AG388" i="11"/>
  <c r="AG389" i="11"/>
  <c r="AG391" i="11"/>
  <c r="AG392" i="11"/>
  <c r="AG393" i="11"/>
  <c r="AG395" i="11"/>
  <c r="AG396" i="11"/>
  <c r="AG397" i="11"/>
  <c r="AG399" i="11"/>
  <c r="AG400" i="11"/>
  <c r="AG401" i="11"/>
  <c r="AG403" i="11"/>
  <c r="AG404" i="11"/>
  <c r="AG405" i="11"/>
  <c r="AG407" i="11"/>
  <c r="AG408" i="11"/>
  <c r="AG409" i="11"/>
  <c r="AG411" i="11"/>
  <c r="AG412" i="11"/>
  <c r="AG413" i="11"/>
  <c r="AG415" i="11"/>
  <c r="AG416" i="11"/>
  <c r="AG417" i="11"/>
  <c r="AG419" i="11"/>
  <c r="AG420" i="11"/>
  <c r="AG421" i="11"/>
  <c r="AG423" i="11"/>
  <c r="AG424" i="11"/>
  <c r="AG425" i="11"/>
  <c r="AG427" i="11"/>
  <c r="AG428" i="11"/>
  <c r="AG429" i="11"/>
  <c r="AG431" i="11"/>
  <c r="AG432" i="11"/>
  <c r="AG433" i="11"/>
  <c r="AG435" i="11"/>
  <c r="AG436" i="11"/>
  <c r="AG437" i="11"/>
  <c r="AG439" i="11"/>
  <c r="AG440" i="11"/>
  <c r="AG441" i="11"/>
  <c r="AG443" i="11"/>
  <c r="AG444" i="11"/>
  <c r="AG445" i="11"/>
  <c r="AG447" i="11"/>
  <c r="AG448" i="11"/>
  <c r="AG449" i="11"/>
  <c r="AG451" i="11"/>
  <c r="AG452" i="11"/>
  <c r="AG453" i="11"/>
  <c r="AG455" i="11"/>
  <c r="AG456" i="11"/>
  <c r="AG457" i="11"/>
  <c r="AG459" i="11"/>
  <c r="AG460" i="11"/>
  <c r="AG461" i="11"/>
  <c r="AG463" i="11"/>
  <c r="AG464" i="11"/>
  <c r="AG465" i="11"/>
  <c r="AG467" i="11"/>
  <c r="AG468" i="11"/>
  <c r="AG469" i="11"/>
  <c r="AG471" i="11"/>
  <c r="AG472" i="11"/>
  <c r="AG473" i="11"/>
  <c r="AG475" i="11"/>
  <c r="AG476" i="11"/>
  <c r="AG477" i="11"/>
  <c r="AG479" i="11"/>
  <c r="AG480" i="11"/>
  <c r="AG481" i="11"/>
  <c r="AG483" i="11"/>
  <c r="AG484" i="11"/>
  <c r="AG485" i="11"/>
  <c r="AG487" i="11"/>
  <c r="AG488" i="11"/>
  <c r="AG489" i="11"/>
  <c r="AG491" i="11"/>
  <c r="AG492" i="11"/>
  <c r="AG493" i="11"/>
  <c r="AG495" i="11"/>
  <c r="AG496" i="11"/>
  <c r="AG497" i="11"/>
  <c r="AG499" i="11"/>
  <c r="AG500" i="11"/>
  <c r="AG501" i="11"/>
  <c r="AG503" i="11"/>
  <c r="AG504" i="11"/>
  <c r="AG505" i="11"/>
  <c r="AG507" i="11"/>
  <c r="AG508" i="11"/>
  <c r="AG509" i="11"/>
  <c r="AG511" i="11"/>
  <c r="AG512" i="11"/>
  <c r="AF134" i="11"/>
  <c r="AF135" i="11"/>
  <c r="AF136" i="11"/>
  <c r="AF138" i="11"/>
  <c r="AF139" i="11"/>
  <c r="AF140" i="11"/>
  <c r="AF142" i="11"/>
  <c r="AF143" i="11"/>
  <c r="AF144" i="11"/>
  <c r="AF146" i="11"/>
  <c r="AF147" i="11"/>
  <c r="AF150" i="11"/>
  <c r="AF151" i="11"/>
  <c r="AF152" i="11"/>
  <c r="AF154" i="11"/>
  <c r="AF155" i="11"/>
  <c r="AF158" i="11"/>
  <c r="AF159" i="11"/>
  <c r="AF162" i="11"/>
  <c r="AF163" i="11"/>
  <c r="AF164" i="11"/>
  <c r="AF166" i="11"/>
  <c r="AF168" i="11"/>
  <c r="AF170" i="11"/>
  <c r="AF172" i="11"/>
  <c r="AF174" i="11"/>
  <c r="AF176" i="11"/>
  <c r="AF179" i="11"/>
  <c r="AF180" i="11"/>
  <c r="AF183" i="11"/>
  <c r="AF184" i="11"/>
  <c r="AF187" i="11"/>
  <c r="AF188" i="11"/>
  <c r="AF191" i="11"/>
  <c r="AF192" i="11"/>
  <c r="AF194" i="11"/>
  <c r="AF195" i="11"/>
  <c r="AF196" i="11"/>
  <c r="AF198" i="11"/>
  <c r="AF199" i="11"/>
  <c r="AF200" i="11"/>
  <c r="AF202" i="11"/>
  <c r="AF203" i="11"/>
  <c r="AF204" i="11"/>
  <c r="AF206" i="11"/>
  <c r="AF207" i="11"/>
  <c r="AF208" i="11"/>
  <c r="AF210" i="11"/>
  <c r="AF211" i="11"/>
  <c r="AF214" i="11"/>
  <c r="AF215" i="11"/>
  <c r="AF216" i="11"/>
  <c r="AF218" i="11"/>
  <c r="AF219" i="11"/>
  <c r="AF222" i="11"/>
  <c r="AF223" i="11"/>
  <c r="AF226" i="11"/>
  <c r="AF227" i="11"/>
  <c r="AF228" i="11"/>
  <c r="AF230" i="11"/>
  <c r="AF232" i="11"/>
  <c r="AF234" i="11"/>
  <c r="AF236" i="11"/>
  <c r="AF238" i="11"/>
  <c r="AF240" i="11"/>
  <c r="AF243" i="11"/>
  <c r="AF244" i="11"/>
  <c r="AF246" i="11"/>
  <c r="AF247" i="11"/>
  <c r="AF248" i="11"/>
  <c r="AF249" i="11"/>
  <c r="AF250" i="11"/>
  <c r="AF251" i="11"/>
  <c r="AF253" i="11"/>
  <c r="AF254" i="11"/>
  <c r="AF255" i="11"/>
  <c r="AF256" i="11"/>
  <c r="AF257" i="11"/>
  <c r="AF258" i="11"/>
  <c r="AF259" i="11"/>
  <c r="AF260" i="11"/>
  <c r="AF261" i="11"/>
  <c r="AF262" i="11"/>
  <c r="AF263" i="11"/>
  <c r="AF265" i="11"/>
  <c r="AF266" i="11"/>
  <c r="AF268" i="11"/>
  <c r="AF269" i="11"/>
  <c r="AF271" i="11"/>
  <c r="AF272" i="11"/>
  <c r="AF274" i="11"/>
  <c r="AF275" i="11"/>
  <c r="AF277" i="11"/>
  <c r="AF278" i="11"/>
  <c r="AF279" i="11"/>
  <c r="AF280" i="11"/>
  <c r="AF281" i="11"/>
  <c r="AF283" i="11"/>
  <c r="AF284" i="11"/>
  <c r="AF286" i="11"/>
  <c r="AF287" i="11"/>
  <c r="AF288" i="11"/>
  <c r="AF289" i="11"/>
  <c r="AF290" i="11"/>
  <c r="AF291" i="11"/>
  <c r="AF292" i="11"/>
  <c r="AF293" i="11"/>
  <c r="AF295" i="11"/>
  <c r="AF296" i="11"/>
  <c r="AF298" i="11"/>
  <c r="AF299" i="11"/>
  <c r="AF300" i="11"/>
  <c r="AF301" i="11"/>
  <c r="AF302" i="11"/>
  <c r="AF303" i="11"/>
  <c r="AF305" i="11"/>
  <c r="AF307" i="11"/>
  <c r="AF308" i="11"/>
  <c r="AF310" i="11"/>
  <c r="AF311" i="11"/>
  <c r="AF312" i="11"/>
  <c r="AF313" i="11"/>
  <c r="AF314" i="11"/>
  <c r="AF315" i="11"/>
  <c r="AF317" i="11"/>
  <c r="AF318" i="11"/>
  <c r="AF319" i="11"/>
  <c r="AF320" i="11"/>
  <c r="AF321" i="11"/>
  <c r="AF322" i="11"/>
  <c r="AF323" i="11"/>
  <c r="AF324" i="11"/>
  <c r="AF325" i="11"/>
  <c r="AF326" i="11"/>
  <c r="AF327" i="11"/>
  <c r="AF329" i="11"/>
  <c r="AF330" i="11"/>
  <c r="AF331" i="11"/>
  <c r="AF332" i="11"/>
  <c r="AF333" i="11"/>
  <c r="AF335" i="11"/>
  <c r="AF336" i="11"/>
  <c r="AF338" i="11"/>
  <c r="AF339" i="11"/>
  <c r="AF341" i="11"/>
  <c r="AF342" i="11"/>
  <c r="AF343" i="11"/>
  <c r="AF344" i="11"/>
  <c r="AF345" i="11"/>
  <c r="AF347" i="11"/>
  <c r="AF348" i="11"/>
  <c r="AF349" i="11"/>
  <c r="AF350" i="11"/>
  <c r="AF351" i="11"/>
  <c r="AF352" i="11"/>
  <c r="AF354" i="11"/>
  <c r="AF355" i="11"/>
  <c r="AF357" i="11"/>
  <c r="AF358" i="11"/>
  <c r="AF360" i="11"/>
  <c r="AF361" i="11"/>
  <c r="AF363" i="11"/>
  <c r="AF364" i="11"/>
  <c r="AF365" i="11"/>
  <c r="AF366" i="11"/>
  <c r="AF367" i="11"/>
  <c r="AF368" i="11"/>
  <c r="AF370" i="11"/>
  <c r="AF371" i="11"/>
  <c r="AF373" i="11"/>
  <c r="AF374" i="11"/>
  <c r="AF375" i="11"/>
  <c r="AF376" i="11"/>
  <c r="AF377" i="11"/>
  <c r="AF379" i="11"/>
  <c r="AF380" i="11"/>
  <c r="AF381" i="11"/>
  <c r="AF383" i="11"/>
  <c r="AF384" i="11"/>
  <c r="AF385" i="11"/>
  <c r="AF387" i="11"/>
  <c r="AF388" i="11"/>
  <c r="AF389" i="11"/>
  <c r="AF391" i="11"/>
  <c r="AF392" i="11"/>
  <c r="AF393" i="11"/>
  <c r="AF395" i="11"/>
  <c r="AF396" i="11"/>
  <c r="AF397" i="11"/>
  <c r="AF399" i="11"/>
  <c r="AF400" i="11"/>
  <c r="AF401" i="11"/>
  <c r="AF403" i="11"/>
  <c r="AF404" i="11"/>
  <c r="AF405" i="11"/>
  <c r="AF407" i="11"/>
  <c r="AF408" i="11"/>
  <c r="AF409" i="11"/>
  <c r="AF411" i="11"/>
  <c r="AF412" i="11"/>
  <c r="AF413" i="11"/>
  <c r="AF415" i="11"/>
  <c r="AF416" i="11"/>
  <c r="AF417" i="11"/>
  <c r="AF419" i="11"/>
  <c r="AF420" i="11"/>
  <c r="AF421" i="11"/>
  <c r="AF423" i="11"/>
  <c r="AF424" i="11"/>
  <c r="AF425" i="11"/>
  <c r="AF427" i="11"/>
  <c r="AF428" i="11"/>
  <c r="AF429" i="11"/>
  <c r="AF431" i="11"/>
  <c r="AF432" i="11"/>
  <c r="AF433" i="11"/>
  <c r="AF435" i="11"/>
  <c r="AF436" i="11"/>
  <c r="AF437" i="11"/>
  <c r="AF439" i="11"/>
  <c r="AF440" i="11"/>
  <c r="AF441" i="11"/>
  <c r="AF443" i="11"/>
  <c r="AF444" i="11"/>
  <c r="AF445" i="11"/>
  <c r="AF447" i="11"/>
  <c r="AF448" i="11"/>
  <c r="AF449" i="11"/>
  <c r="AF451" i="11"/>
  <c r="AF452" i="11"/>
  <c r="AF453" i="11"/>
  <c r="AF454" i="11"/>
  <c r="AF455" i="11"/>
  <c r="AF456" i="11"/>
  <c r="AF457" i="11"/>
  <c r="AF458" i="11"/>
  <c r="AF459" i="11"/>
  <c r="AF460" i="11"/>
  <c r="AF461" i="11"/>
  <c r="AF462" i="11"/>
  <c r="AF463" i="11"/>
  <c r="AF464" i="11"/>
  <c r="AF465" i="11"/>
  <c r="AF466" i="11"/>
  <c r="AF467" i="11"/>
  <c r="AF468" i="11"/>
  <c r="AF469" i="11"/>
  <c r="AF470" i="11"/>
  <c r="AF471" i="11"/>
  <c r="AF472" i="11"/>
  <c r="AF473" i="11"/>
  <c r="AF474" i="11"/>
  <c r="AF475" i="11"/>
  <c r="AF476" i="11"/>
  <c r="AF477" i="11"/>
  <c r="AF478" i="11"/>
  <c r="AF479" i="11"/>
  <c r="AF480" i="11"/>
  <c r="AF481" i="11"/>
  <c r="AF482" i="11"/>
  <c r="AF483" i="11"/>
  <c r="AF484" i="11"/>
  <c r="AF485" i="11"/>
  <c r="AF486" i="11"/>
  <c r="AF487" i="11"/>
  <c r="AF488" i="11"/>
  <c r="AF489" i="11"/>
  <c r="AF490" i="11"/>
  <c r="AF491" i="11"/>
  <c r="AF492" i="11"/>
  <c r="AF493" i="11"/>
  <c r="AF494" i="11"/>
  <c r="AF495" i="11"/>
  <c r="AF496" i="11"/>
  <c r="AF497" i="11"/>
  <c r="AF498" i="11"/>
  <c r="AF499" i="11"/>
  <c r="AF500" i="11"/>
  <c r="AF501" i="11"/>
  <c r="AF502" i="11"/>
  <c r="AF503" i="11"/>
  <c r="AF504" i="11"/>
  <c r="AF505" i="11"/>
  <c r="AF506" i="11"/>
  <c r="AF507" i="11"/>
  <c r="AF508" i="11"/>
  <c r="AF509" i="11"/>
  <c r="AF510" i="11"/>
  <c r="AF511" i="11"/>
  <c r="AF512" i="11"/>
  <c r="H9" i="21"/>
  <c r="I9" i="21" s="1"/>
  <c r="J9" i="21" s="1"/>
  <c r="K9" i="21" s="1"/>
  <c r="L9" i="21" s="1"/>
  <c r="M9" i="21" s="1"/>
  <c r="N9" i="21" s="1"/>
  <c r="O9" i="21" s="1"/>
  <c r="P9" i="21" s="1"/>
  <c r="Q9" i="21" s="1"/>
  <c r="R9" i="21" s="1"/>
  <c r="S9" i="21" s="1"/>
  <c r="T9" i="21" s="1"/>
  <c r="U9" i="21" s="1"/>
  <c r="E34" i="16"/>
  <c r="G33" i="9"/>
  <c r="H7" i="21"/>
  <c r="H8" i="21" s="1"/>
  <c r="B34" i="16"/>
  <c r="G8" i="21"/>
  <c r="G11" i="21"/>
  <c r="M4" i="11"/>
  <c r="I4" i="21" s="1"/>
  <c r="A2" i="21"/>
  <c r="F4" i="21"/>
  <c r="C4" i="21"/>
  <c r="F34" i="21"/>
  <c r="F31" i="21"/>
  <c r="F11" i="21"/>
  <c r="H33" i="21"/>
  <c r="G34" i="21"/>
  <c r="G31" i="21"/>
  <c r="H30" i="21"/>
  <c r="I30" i="21" s="1"/>
  <c r="J30" i="21" s="1"/>
  <c r="K30" i="21" s="1"/>
  <c r="L30" i="21"/>
  <c r="M30" i="21" s="1"/>
  <c r="N30" i="21" s="1"/>
  <c r="O30" i="21" s="1"/>
  <c r="P30" i="21" s="1"/>
  <c r="Q30" i="21" s="1"/>
  <c r="R30" i="21" s="1"/>
  <c r="S30" i="21" s="1"/>
  <c r="T30" i="21"/>
  <c r="U30" i="21" s="1"/>
  <c r="H29" i="21"/>
  <c r="I29" i="21" s="1"/>
  <c r="J29" i="21"/>
  <c r="K29" i="21" s="1"/>
  <c r="L29" i="21" s="1"/>
  <c r="M29" i="21" s="1"/>
  <c r="N29" i="21" s="1"/>
  <c r="O29" i="21" s="1"/>
  <c r="P29" i="21" s="1"/>
  <c r="Q29" i="21" s="1"/>
  <c r="R29" i="21" s="1"/>
  <c r="S29" i="21" s="1"/>
  <c r="T29" i="21" s="1"/>
  <c r="U29" i="21" s="1"/>
  <c r="H28" i="21"/>
  <c r="I28" i="21" s="1"/>
  <c r="J28" i="21" s="1"/>
  <c r="K28" i="21" s="1"/>
  <c r="L28" i="21"/>
  <c r="M28" i="21" s="1"/>
  <c r="N28" i="21" s="1"/>
  <c r="O28" i="21" s="1"/>
  <c r="P28" i="21" s="1"/>
  <c r="Q28" i="21" s="1"/>
  <c r="R28" i="21" s="1"/>
  <c r="S28" i="21" s="1"/>
  <c r="T28" i="21"/>
  <c r="U28" i="21" s="1"/>
  <c r="H27" i="21"/>
  <c r="I27" i="21" s="1"/>
  <c r="J27" i="21"/>
  <c r="K27" i="21" s="1"/>
  <c r="L27" i="21" s="1"/>
  <c r="M27" i="21" s="1"/>
  <c r="N27" i="21" s="1"/>
  <c r="O27" i="21" s="1"/>
  <c r="P27" i="21" s="1"/>
  <c r="Q27" i="21" s="1"/>
  <c r="R27" i="21" s="1"/>
  <c r="S27" i="21" s="1"/>
  <c r="T27" i="21" s="1"/>
  <c r="U27" i="21" s="1"/>
  <c r="H26" i="21"/>
  <c r="I26" i="21" s="1"/>
  <c r="J26" i="21" s="1"/>
  <c r="K26" i="21" s="1"/>
  <c r="L26" i="21"/>
  <c r="M26" i="21" s="1"/>
  <c r="N26" i="21" s="1"/>
  <c r="O26" i="21" s="1"/>
  <c r="P26" i="21" s="1"/>
  <c r="Q26" i="21" s="1"/>
  <c r="R26" i="21" s="1"/>
  <c r="S26" i="21" s="1"/>
  <c r="T26" i="21"/>
  <c r="U26" i="21" s="1"/>
  <c r="H25" i="21"/>
  <c r="I25" i="21" s="1"/>
  <c r="J25" i="21"/>
  <c r="K25" i="21" s="1"/>
  <c r="L25" i="21" s="1"/>
  <c r="M25" i="21" s="1"/>
  <c r="N25" i="21" s="1"/>
  <c r="O25" i="21" s="1"/>
  <c r="P25" i="21" s="1"/>
  <c r="Q25" i="21" s="1"/>
  <c r="R25" i="21" s="1"/>
  <c r="S25" i="21" s="1"/>
  <c r="T25" i="21" s="1"/>
  <c r="U25" i="21" s="1"/>
  <c r="E25" i="21"/>
  <c r="H24" i="21"/>
  <c r="I24" i="21" s="1"/>
  <c r="J24" i="21" s="1"/>
  <c r="K24" i="21" s="1"/>
  <c r="L24" i="21" s="1"/>
  <c r="M24" i="21" s="1"/>
  <c r="N24" i="21" s="1"/>
  <c r="O24" i="21"/>
  <c r="P24" i="21" s="1"/>
  <c r="Q24" i="21" s="1"/>
  <c r="R24" i="21" s="1"/>
  <c r="S24" i="21" s="1"/>
  <c r="T24" i="21" s="1"/>
  <c r="U24" i="21" s="1"/>
  <c r="E24" i="21"/>
  <c r="H23" i="21"/>
  <c r="I23" i="21" s="1"/>
  <c r="J23" i="21" s="1"/>
  <c r="K23" i="21" s="1"/>
  <c r="L23" i="21"/>
  <c r="M23" i="21" s="1"/>
  <c r="N23" i="21" s="1"/>
  <c r="O23" i="21" s="1"/>
  <c r="P23" i="21" s="1"/>
  <c r="Q23" i="21" s="1"/>
  <c r="R23" i="21" s="1"/>
  <c r="S23" i="21" s="1"/>
  <c r="T23" i="21" s="1"/>
  <c r="U23" i="21" s="1"/>
  <c r="H22" i="21"/>
  <c r="I22" i="21" s="1"/>
  <c r="J22" i="21"/>
  <c r="K22" i="21" s="1"/>
  <c r="L22" i="21" s="1"/>
  <c r="M22" i="21" s="1"/>
  <c r="N22" i="21" s="1"/>
  <c r="O22" i="21" s="1"/>
  <c r="P22" i="21" s="1"/>
  <c r="Q22" i="21" s="1"/>
  <c r="R22" i="21" s="1"/>
  <c r="S22" i="21" s="1"/>
  <c r="T22" i="21" s="1"/>
  <c r="U22" i="21" s="1"/>
  <c r="H21" i="21"/>
  <c r="I21" i="21" s="1"/>
  <c r="J21" i="21" s="1"/>
  <c r="K21" i="21" s="1"/>
  <c r="L21" i="21"/>
  <c r="M21" i="21" s="1"/>
  <c r="N21" i="21" s="1"/>
  <c r="O21" i="21" s="1"/>
  <c r="P21" i="21" s="1"/>
  <c r="Q21" i="21" s="1"/>
  <c r="R21" i="21" s="1"/>
  <c r="S21" i="21" s="1"/>
  <c r="T21" i="21" s="1"/>
  <c r="U21" i="21" s="1"/>
  <c r="H20" i="21"/>
  <c r="I20" i="21" s="1"/>
  <c r="J20" i="21"/>
  <c r="K20" i="21" s="1"/>
  <c r="L20" i="21" s="1"/>
  <c r="M20" i="21" s="1"/>
  <c r="N20" i="21" s="1"/>
  <c r="O20" i="21" s="1"/>
  <c r="P20" i="21" s="1"/>
  <c r="Q20" i="21" s="1"/>
  <c r="R20" i="21" s="1"/>
  <c r="S20" i="21" s="1"/>
  <c r="T20" i="21" s="1"/>
  <c r="U20" i="21" s="1"/>
  <c r="H19" i="21"/>
  <c r="I19" i="21" s="1"/>
  <c r="J19" i="21" s="1"/>
  <c r="K19" i="21" s="1"/>
  <c r="L19" i="21"/>
  <c r="M19" i="21" s="1"/>
  <c r="N19" i="21" s="1"/>
  <c r="O19" i="21" s="1"/>
  <c r="P19" i="21" s="1"/>
  <c r="Q19" i="21" s="1"/>
  <c r="R19" i="21" s="1"/>
  <c r="S19" i="21" s="1"/>
  <c r="T19" i="21" s="1"/>
  <c r="U19" i="21" s="1"/>
  <c r="H18" i="21"/>
  <c r="I18" i="21" s="1"/>
  <c r="H17" i="21"/>
  <c r="I17" i="21" s="1"/>
  <c r="J17" i="21" s="1"/>
  <c r="K17" i="21" s="1"/>
  <c r="L17" i="21" s="1"/>
  <c r="M17" i="21" s="1"/>
  <c r="N17" i="21" s="1"/>
  <c r="O17" i="21" s="1"/>
  <c r="P17" i="21" s="1"/>
  <c r="Q17" i="21" s="1"/>
  <c r="R17" i="21" s="1"/>
  <c r="S17" i="21" s="1"/>
  <c r="T17" i="21" s="1"/>
  <c r="U17" i="21" s="1"/>
  <c r="H16" i="21"/>
  <c r="I16" i="21" s="1"/>
  <c r="J16" i="21" s="1"/>
  <c r="K16" i="21" s="1"/>
  <c r="L16" i="21" s="1"/>
  <c r="M16" i="21" s="1"/>
  <c r="N16" i="21" s="1"/>
  <c r="O16" i="21" s="1"/>
  <c r="P16" i="21" s="1"/>
  <c r="Q16" i="21" s="1"/>
  <c r="R16" i="21" s="1"/>
  <c r="S16" i="21" s="1"/>
  <c r="T16" i="21" s="1"/>
  <c r="U16" i="21" s="1"/>
  <c r="H15" i="21"/>
  <c r="I15" i="21" s="1"/>
  <c r="J15" i="21" s="1"/>
  <c r="K15" i="21" s="1"/>
  <c r="L15" i="21" s="1"/>
  <c r="M15" i="21" s="1"/>
  <c r="N15" i="21" s="1"/>
  <c r="O15" i="21" s="1"/>
  <c r="P15" i="21" s="1"/>
  <c r="Q15" i="21" s="1"/>
  <c r="R15" i="21" s="1"/>
  <c r="S15" i="21" s="1"/>
  <c r="T15" i="21" s="1"/>
  <c r="U15" i="21" s="1"/>
  <c r="H14" i="21"/>
  <c r="I14" i="21" s="1"/>
  <c r="J14" i="21" s="1"/>
  <c r="K14" i="21" s="1"/>
  <c r="L14" i="21" s="1"/>
  <c r="M14" i="21" s="1"/>
  <c r="N14" i="21" s="1"/>
  <c r="O14" i="21" s="1"/>
  <c r="P14" i="21" s="1"/>
  <c r="Q14" i="21" s="1"/>
  <c r="R14" i="21" s="1"/>
  <c r="S14" i="21" s="1"/>
  <c r="T14" i="21" s="1"/>
  <c r="U14" i="21" s="1"/>
  <c r="E14" i="21"/>
  <c r="H10" i="21"/>
  <c r="I10" i="21" s="1"/>
  <c r="J10" i="21" s="1"/>
  <c r="K10" i="21"/>
  <c r="L10" i="21" s="1"/>
  <c r="M10" i="21" s="1"/>
  <c r="N10" i="21" s="1"/>
  <c r="O10" i="21" s="1"/>
  <c r="P10" i="21" s="1"/>
  <c r="Q10" i="21" s="1"/>
  <c r="R10" i="21" s="1"/>
  <c r="S10" i="21"/>
  <c r="T10" i="21" s="1"/>
  <c r="U10" i="21" s="1"/>
  <c r="C41" i="15"/>
  <c r="C42" i="15" s="1"/>
  <c r="C31" i="15"/>
  <c r="C32" i="15" s="1"/>
  <c r="D41" i="15"/>
  <c r="D42" i="15" s="1"/>
  <c r="D31" i="15"/>
  <c r="B50" i="16" s="1"/>
  <c r="E51" i="15"/>
  <c r="D28" i="14"/>
  <c r="B11" i="16" s="1"/>
  <c r="D5" i="10"/>
  <c r="M5" i="10" s="1"/>
  <c r="D6" i="10"/>
  <c r="D7" i="10"/>
  <c r="D8" i="10"/>
  <c r="D9" i="10"/>
  <c r="D10" i="10"/>
  <c r="D11" i="10"/>
  <c r="D12" i="10"/>
  <c r="D13" i="10"/>
  <c r="D14" i="10"/>
  <c r="B2" i="18"/>
  <c r="B45" i="16"/>
  <c r="B16" i="16"/>
  <c r="E16" i="16" s="1"/>
  <c r="H25" i="17"/>
  <c r="D46" i="12"/>
  <c r="B46" i="12"/>
  <c r="G46" i="9"/>
  <c r="F46" i="9"/>
  <c r="B17" i="16"/>
  <c r="F57" i="14"/>
  <c r="E57" i="14"/>
  <c r="F41" i="14"/>
  <c r="E41" i="14"/>
  <c r="F80" i="14"/>
  <c r="E11" i="17"/>
  <c r="E10" i="17"/>
  <c r="E13" i="17" s="1"/>
  <c r="O18" i="10"/>
  <c r="O17" i="10"/>
  <c r="O16" i="10"/>
  <c r="C18" i="10" s="1"/>
  <c r="A2" i="17"/>
  <c r="C5" i="17"/>
  <c r="A2" i="16"/>
  <c r="B4" i="16"/>
  <c r="F4" i="16"/>
  <c r="B9" i="16"/>
  <c r="B19" i="16"/>
  <c r="B27" i="16"/>
  <c r="E27" i="16"/>
  <c r="B30" i="16"/>
  <c r="E30" i="16"/>
  <c r="E45" i="16"/>
  <c r="A2" i="12"/>
  <c r="N2" i="12"/>
  <c r="B5" i="12"/>
  <c r="E5" i="12"/>
  <c r="C7" i="12"/>
  <c r="C10" i="12"/>
  <c r="D12" i="12"/>
  <c r="E12" i="12" s="1"/>
  <c r="B13" i="12"/>
  <c r="D13" i="12"/>
  <c r="B14" i="12"/>
  <c r="D14" i="12"/>
  <c r="E14" i="12" s="1"/>
  <c r="F14" i="12" s="1"/>
  <c r="G14" i="12" s="1"/>
  <c r="H14" i="12" s="1"/>
  <c r="I14" i="12" s="1"/>
  <c r="J14" i="12" s="1"/>
  <c r="K14" i="12" s="1"/>
  <c r="L14" i="12" s="1"/>
  <c r="M14" i="12" s="1"/>
  <c r="N14" i="12" s="1"/>
  <c r="O14" i="12" s="1"/>
  <c r="P14" i="12" s="1"/>
  <c r="Q14" i="12" s="1"/>
  <c r="R14" i="12" s="1"/>
  <c r="C17" i="12"/>
  <c r="E18" i="12"/>
  <c r="F18" i="12" s="1"/>
  <c r="G18" i="12" s="1"/>
  <c r="H18" i="12" s="1"/>
  <c r="D18" i="12"/>
  <c r="D19" i="12"/>
  <c r="D20" i="12"/>
  <c r="E20" i="12"/>
  <c r="F20" i="12"/>
  <c r="G20" i="12" s="1"/>
  <c r="H20" i="12" s="1"/>
  <c r="I20" i="12" s="1"/>
  <c r="J20" i="12" s="1"/>
  <c r="K20" i="12" s="1"/>
  <c r="L20" i="12" s="1"/>
  <c r="M20" i="12" s="1"/>
  <c r="N20" i="12"/>
  <c r="O20" i="12" s="1"/>
  <c r="P20" i="12" s="1"/>
  <c r="Q20" i="12" s="1"/>
  <c r="R20" i="12" s="1"/>
  <c r="D21" i="12"/>
  <c r="D22" i="12"/>
  <c r="E22" i="12"/>
  <c r="F22" i="12"/>
  <c r="G22" i="12" s="1"/>
  <c r="H22" i="12" s="1"/>
  <c r="I22" i="12" s="1"/>
  <c r="J22" i="12" s="1"/>
  <c r="K22" i="12" s="1"/>
  <c r="L22" i="12" s="1"/>
  <c r="M22" i="12" s="1"/>
  <c r="N22" i="12" s="1"/>
  <c r="O22" i="12" s="1"/>
  <c r="P22" i="12" s="1"/>
  <c r="Q22" i="12" s="1"/>
  <c r="R22" i="12" s="1"/>
  <c r="D23" i="12"/>
  <c r="E23" i="12" s="1"/>
  <c r="D24" i="12"/>
  <c r="E24" i="12"/>
  <c r="F24" i="12"/>
  <c r="G24" i="12"/>
  <c r="H24" i="12" s="1"/>
  <c r="I24" i="12" s="1"/>
  <c r="J24" i="12" s="1"/>
  <c r="K24" i="12" s="1"/>
  <c r="L24" i="12" s="1"/>
  <c r="M24" i="12" s="1"/>
  <c r="N24" i="12" s="1"/>
  <c r="O24" i="12" s="1"/>
  <c r="P24" i="12" s="1"/>
  <c r="Q24" i="12" s="1"/>
  <c r="R24" i="12" s="1"/>
  <c r="D25" i="12"/>
  <c r="D26" i="12"/>
  <c r="E26" i="12" s="1"/>
  <c r="F26" i="12" s="1"/>
  <c r="G26" i="12" s="1"/>
  <c r="H26" i="12"/>
  <c r="I26" i="12" s="1"/>
  <c r="J26" i="12" s="1"/>
  <c r="K26" i="12" s="1"/>
  <c r="L26" i="12" s="1"/>
  <c r="M26" i="12" s="1"/>
  <c r="N26" i="12" s="1"/>
  <c r="O26" i="12" s="1"/>
  <c r="P26" i="12" s="1"/>
  <c r="Q26" i="12" s="1"/>
  <c r="R26" i="12" s="1"/>
  <c r="D27" i="12"/>
  <c r="D28" i="12"/>
  <c r="E28" i="12" s="1"/>
  <c r="F28" i="12" s="1"/>
  <c r="G28" i="12" s="1"/>
  <c r="H28" i="12" s="1"/>
  <c r="I28" i="12" s="1"/>
  <c r="J28" i="12" s="1"/>
  <c r="K28" i="12" s="1"/>
  <c r="L28" i="12" s="1"/>
  <c r="M28" i="12" s="1"/>
  <c r="N28" i="12" s="1"/>
  <c r="O28" i="12" s="1"/>
  <c r="P28" i="12" s="1"/>
  <c r="Q28" i="12" s="1"/>
  <c r="R28" i="12" s="1"/>
  <c r="D29" i="12"/>
  <c r="H29" i="12"/>
  <c r="D30" i="12"/>
  <c r="E30" i="12" s="1"/>
  <c r="F30" i="12" s="1"/>
  <c r="G30" i="12" s="1"/>
  <c r="H30" i="12" s="1"/>
  <c r="I30" i="12" s="1"/>
  <c r="J30" i="12" s="1"/>
  <c r="K30" i="12" s="1"/>
  <c r="L30" i="12" s="1"/>
  <c r="M30" i="12" s="1"/>
  <c r="N30" i="12" s="1"/>
  <c r="O30" i="12" s="1"/>
  <c r="P30" i="12" s="1"/>
  <c r="Q30" i="12" s="1"/>
  <c r="R30" i="12" s="1"/>
  <c r="D31" i="12"/>
  <c r="E31" i="12" s="1"/>
  <c r="F31" i="12" s="1"/>
  <c r="G31" i="12" s="1"/>
  <c r="H31" i="12" s="1"/>
  <c r="I31" i="12" s="1"/>
  <c r="J31" i="12" s="1"/>
  <c r="K31" i="12" s="1"/>
  <c r="L31" i="12" s="1"/>
  <c r="M31" i="12" s="1"/>
  <c r="N31" i="12" s="1"/>
  <c r="O31" i="12" s="1"/>
  <c r="P31" i="12" s="1"/>
  <c r="Q31" i="12" s="1"/>
  <c r="R31" i="12" s="1"/>
  <c r="D32" i="12"/>
  <c r="E32" i="12"/>
  <c r="F32" i="12" s="1"/>
  <c r="G32" i="12" s="1"/>
  <c r="H32" i="12" s="1"/>
  <c r="I32" i="12"/>
  <c r="J32" i="12" s="1"/>
  <c r="K32" i="12" s="1"/>
  <c r="L32" i="12" s="1"/>
  <c r="M32" i="12" s="1"/>
  <c r="N32" i="12" s="1"/>
  <c r="O32" i="12" s="1"/>
  <c r="P32" i="12" s="1"/>
  <c r="Q32" i="12" s="1"/>
  <c r="R32" i="12" s="1"/>
  <c r="D33" i="12"/>
  <c r="E33" i="12" s="1"/>
  <c r="F33" i="12"/>
  <c r="G33" i="12" s="1"/>
  <c r="H33" i="12" s="1"/>
  <c r="I33" i="12" s="1"/>
  <c r="J33" i="12" s="1"/>
  <c r="K33" i="12" s="1"/>
  <c r="L33" i="12" s="1"/>
  <c r="M33" i="12" s="1"/>
  <c r="N33" i="12" s="1"/>
  <c r="O33" i="12" s="1"/>
  <c r="P33" i="12" s="1"/>
  <c r="Q33" i="12" s="1"/>
  <c r="R33" i="12" s="1"/>
  <c r="B35" i="12"/>
  <c r="D35" i="12"/>
  <c r="E35" i="12" s="1"/>
  <c r="F35" i="12"/>
  <c r="G35" i="12" s="1"/>
  <c r="H35" i="12" s="1"/>
  <c r="I35" i="12" s="1"/>
  <c r="J35" i="12" s="1"/>
  <c r="K35" i="12" s="1"/>
  <c r="L35" i="12" s="1"/>
  <c r="M35" i="12" s="1"/>
  <c r="N35" i="12"/>
  <c r="O35" i="12" s="1"/>
  <c r="P35" i="12" s="1"/>
  <c r="Q35" i="12" s="1"/>
  <c r="R35" i="12" s="1"/>
  <c r="B36" i="12"/>
  <c r="D36" i="12"/>
  <c r="E36" i="12" s="1"/>
  <c r="F36" i="12"/>
  <c r="G36" i="12" s="1"/>
  <c r="H36" i="12" s="1"/>
  <c r="I36" i="12" s="1"/>
  <c r="J36" i="12" s="1"/>
  <c r="K36" i="12" s="1"/>
  <c r="L36" i="12" s="1"/>
  <c r="M36" i="12" s="1"/>
  <c r="N36" i="12" s="1"/>
  <c r="O36" i="12" s="1"/>
  <c r="P36" i="12" s="1"/>
  <c r="Q36" i="12" s="1"/>
  <c r="R36" i="12" s="1"/>
  <c r="B37" i="12"/>
  <c r="D37" i="12"/>
  <c r="B43" i="12"/>
  <c r="D43" i="12"/>
  <c r="B44" i="12"/>
  <c r="D44" i="12"/>
  <c r="B45" i="12"/>
  <c r="D45" i="12"/>
  <c r="B47" i="12"/>
  <c r="D47" i="12"/>
  <c r="A2" i="9"/>
  <c r="B4" i="9"/>
  <c r="E4" i="9"/>
  <c r="B6" i="9"/>
  <c r="E9" i="9"/>
  <c r="F9" i="9"/>
  <c r="F12" i="9"/>
  <c r="G12" i="9"/>
  <c r="F13" i="9"/>
  <c r="G13" i="9"/>
  <c r="F14" i="9"/>
  <c r="G14" i="9"/>
  <c r="D15" i="9"/>
  <c r="F18" i="9"/>
  <c r="G18" i="9"/>
  <c r="F19" i="9"/>
  <c r="G19" i="9"/>
  <c r="F20" i="9"/>
  <c r="G20" i="9"/>
  <c r="F21" i="9"/>
  <c r="G21" i="9"/>
  <c r="F22" i="9"/>
  <c r="G22" i="9"/>
  <c r="F23" i="9"/>
  <c r="G23" i="9"/>
  <c r="F24" i="9"/>
  <c r="G24" i="9"/>
  <c r="F25" i="9"/>
  <c r="G25" i="9"/>
  <c r="F26" i="9"/>
  <c r="G26" i="9"/>
  <c r="F27" i="9"/>
  <c r="G27" i="9"/>
  <c r="F28" i="9"/>
  <c r="G28" i="9"/>
  <c r="F29" i="9"/>
  <c r="G29" i="9"/>
  <c r="F30" i="9"/>
  <c r="G30" i="9"/>
  <c r="F31" i="9"/>
  <c r="G31" i="9"/>
  <c r="F32" i="9"/>
  <c r="G32" i="9"/>
  <c r="F33" i="9"/>
  <c r="F35" i="9"/>
  <c r="G35" i="9"/>
  <c r="F36" i="9"/>
  <c r="G36" i="9"/>
  <c r="F37" i="9"/>
  <c r="G37" i="9"/>
  <c r="D38" i="9"/>
  <c r="F43" i="9"/>
  <c r="G43" i="9"/>
  <c r="F44" i="9"/>
  <c r="G44" i="9"/>
  <c r="F45" i="9"/>
  <c r="G45" i="9"/>
  <c r="F47" i="9"/>
  <c r="G47" i="9"/>
  <c r="A2" i="15"/>
  <c r="B4" i="15"/>
  <c r="D4" i="15"/>
  <c r="B5" i="15"/>
  <c r="E7" i="15"/>
  <c r="F7" i="15"/>
  <c r="E8" i="15"/>
  <c r="F8" i="15" s="1"/>
  <c r="E9" i="15"/>
  <c r="F9" i="15"/>
  <c r="E10" i="15"/>
  <c r="F10" i="15"/>
  <c r="E11" i="15"/>
  <c r="F11" i="15"/>
  <c r="E12" i="15"/>
  <c r="F12" i="15"/>
  <c r="E13" i="15"/>
  <c r="F13" i="15"/>
  <c r="E14" i="15"/>
  <c r="F14" i="15"/>
  <c r="E15" i="15"/>
  <c r="F15" i="15"/>
  <c r="E16" i="15"/>
  <c r="F16" i="15"/>
  <c r="E17" i="15"/>
  <c r="F17" i="15"/>
  <c r="E18" i="15"/>
  <c r="F18" i="15"/>
  <c r="E19" i="15"/>
  <c r="F19" i="15"/>
  <c r="E20" i="15"/>
  <c r="F20" i="15"/>
  <c r="C21" i="15"/>
  <c r="D21" i="15"/>
  <c r="C27" i="15"/>
  <c r="D27" i="15"/>
  <c r="E37" i="15"/>
  <c r="F37" i="15"/>
  <c r="E47" i="15"/>
  <c r="F47" i="15" s="1"/>
  <c r="F51" i="15"/>
  <c r="A2" i="14"/>
  <c r="B5" i="14"/>
  <c r="D5" i="14"/>
  <c r="B6" i="14"/>
  <c r="F8" i="14"/>
  <c r="E10" i="14"/>
  <c r="F10" i="14"/>
  <c r="E12" i="14"/>
  <c r="F12" i="14"/>
  <c r="E13" i="14"/>
  <c r="F13" i="14"/>
  <c r="C14" i="14"/>
  <c r="C17" i="14" s="1"/>
  <c r="D14" i="14"/>
  <c r="E15" i="14"/>
  <c r="F15" i="14"/>
  <c r="E16" i="14"/>
  <c r="F16" i="14"/>
  <c r="C28" i="14"/>
  <c r="C33" i="14"/>
  <c r="C43" i="14"/>
  <c r="F43" i="14" s="1"/>
  <c r="C49" i="14"/>
  <c r="C53" i="14"/>
  <c r="E53" i="14" s="1"/>
  <c r="C59" i="14"/>
  <c r="C73" i="14"/>
  <c r="E73" i="14"/>
  <c r="E19" i="14"/>
  <c r="F19" i="14"/>
  <c r="E20" i="14"/>
  <c r="F20" i="14"/>
  <c r="E21" i="14"/>
  <c r="F21" i="14"/>
  <c r="E22" i="14"/>
  <c r="F22" i="14"/>
  <c r="E23" i="14"/>
  <c r="F23" i="14"/>
  <c r="E24" i="14"/>
  <c r="F24" i="14"/>
  <c r="E25" i="14"/>
  <c r="F25" i="14"/>
  <c r="E26" i="14"/>
  <c r="F26" i="14"/>
  <c r="E27" i="14"/>
  <c r="F27" i="14"/>
  <c r="E30" i="14"/>
  <c r="F30" i="14"/>
  <c r="E31" i="14"/>
  <c r="F31" i="14"/>
  <c r="E32" i="14"/>
  <c r="F32" i="14"/>
  <c r="D33" i="14"/>
  <c r="E35" i="14"/>
  <c r="F35" i="14"/>
  <c r="E36" i="14"/>
  <c r="F36" i="14"/>
  <c r="E37" i="14"/>
  <c r="F37" i="14"/>
  <c r="E38" i="14"/>
  <c r="F38" i="14"/>
  <c r="E39" i="14"/>
  <c r="F39" i="14"/>
  <c r="E40" i="14"/>
  <c r="F40" i="14"/>
  <c r="E42" i="14"/>
  <c r="F42" i="14"/>
  <c r="D43" i="14"/>
  <c r="E43" i="14" s="1"/>
  <c r="E45" i="14"/>
  <c r="F45" i="14"/>
  <c r="E46" i="14"/>
  <c r="F46" i="14"/>
  <c r="E47" i="14"/>
  <c r="F47" i="14"/>
  <c r="E48" i="14"/>
  <c r="F48" i="14"/>
  <c r="D49" i="14"/>
  <c r="E51" i="14"/>
  <c r="F51" i="14"/>
  <c r="E52" i="14"/>
  <c r="F52" i="14"/>
  <c r="D53" i="14"/>
  <c r="F53" i="14"/>
  <c r="E55" i="14"/>
  <c r="F55" i="14"/>
  <c r="E56" i="14"/>
  <c r="F56" i="14"/>
  <c r="E58" i="14"/>
  <c r="F58" i="14"/>
  <c r="D59" i="14"/>
  <c r="F59" i="14"/>
  <c r="E59" i="14"/>
  <c r="E61" i="14"/>
  <c r="F61" i="14"/>
  <c r="E62" i="14"/>
  <c r="F62" i="14"/>
  <c r="E63" i="14"/>
  <c r="F63" i="14"/>
  <c r="E64" i="14"/>
  <c r="F64" i="14"/>
  <c r="E65" i="14"/>
  <c r="F65" i="14"/>
  <c r="E66" i="14"/>
  <c r="F66" i="14"/>
  <c r="E67" i="14"/>
  <c r="F67" i="14"/>
  <c r="E68" i="14"/>
  <c r="F68" i="14"/>
  <c r="E69" i="14"/>
  <c r="F69" i="14"/>
  <c r="E70" i="14"/>
  <c r="F70" i="14"/>
  <c r="E71" i="14"/>
  <c r="F71" i="14"/>
  <c r="E72" i="14"/>
  <c r="F72" i="14"/>
  <c r="D73" i="14"/>
  <c r="F73" i="14" s="1"/>
  <c r="E76" i="14"/>
  <c r="F76" i="14"/>
  <c r="E77" i="14"/>
  <c r="F77" i="14"/>
  <c r="E78" i="14"/>
  <c r="F78" i="14"/>
  <c r="E79" i="14"/>
  <c r="F79" i="14"/>
  <c r="E80" i="14"/>
  <c r="C81" i="14"/>
  <c r="D81" i="14"/>
  <c r="F81" i="14" s="1"/>
  <c r="E82" i="14"/>
  <c r="F82" i="14"/>
  <c r="E83" i="14"/>
  <c r="F83" i="14"/>
  <c r="E84" i="14"/>
  <c r="F84" i="14"/>
  <c r="E85" i="14"/>
  <c r="F85" i="14"/>
  <c r="E86" i="14"/>
  <c r="F86" i="14"/>
  <c r="E87" i="14"/>
  <c r="F87" i="14"/>
  <c r="E88" i="14"/>
  <c r="F88" i="14"/>
  <c r="E89" i="14"/>
  <c r="F89" i="14"/>
  <c r="C90" i="14"/>
  <c r="F90" i="14" s="1"/>
  <c r="D90" i="14"/>
  <c r="B21" i="16"/>
  <c r="E19" i="16" s="1"/>
  <c r="E93" i="14"/>
  <c r="F93" i="14"/>
  <c r="A2" i="10"/>
  <c r="B4" i="10"/>
  <c r="B5" i="10"/>
  <c r="F5" i="10"/>
  <c r="G5" i="10"/>
  <c r="H5" i="10"/>
  <c r="I5" i="10"/>
  <c r="J5" i="10"/>
  <c r="K5" i="10"/>
  <c r="L5" i="10"/>
  <c r="B6" i="10"/>
  <c r="F6" i="10"/>
  <c r="G6" i="10"/>
  <c r="H6" i="10"/>
  <c r="I6" i="10"/>
  <c r="J6" i="10"/>
  <c r="K6" i="10"/>
  <c r="L6" i="10"/>
  <c r="M6" i="10"/>
  <c r="F7" i="10"/>
  <c r="G7" i="10"/>
  <c r="H7" i="10"/>
  <c r="I7" i="10"/>
  <c r="J7" i="10"/>
  <c r="K7" i="10"/>
  <c r="L7" i="10"/>
  <c r="M7" i="10"/>
  <c r="F8" i="10"/>
  <c r="G8" i="10"/>
  <c r="H8" i="10"/>
  <c r="I8" i="10"/>
  <c r="J8" i="10"/>
  <c r="K8" i="10"/>
  <c r="L8" i="10"/>
  <c r="M8" i="10"/>
  <c r="F9" i="10"/>
  <c r="G9" i="10"/>
  <c r="H9" i="10"/>
  <c r="I9" i="10"/>
  <c r="J9" i="10"/>
  <c r="K9" i="10"/>
  <c r="L9" i="10"/>
  <c r="M9" i="10"/>
  <c r="F10" i="10"/>
  <c r="G10" i="10"/>
  <c r="H10" i="10"/>
  <c r="I10" i="10"/>
  <c r="J10" i="10"/>
  <c r="K10" i="10"/>
  <c r="L10" i="10"/>
  <c r="M10" i="10"/>
  <c r="F11" i="10"/>
  <c r="G11" i="10"/>
  <c r="H11" i="10"/>
  <c r="I11" i="10"/>
  <c r="J11" i="10"/>
  <c r="K11" i="10"/>
  <c r="L11" i="10"/>
  <c r="M11" i="10"/>
  <c r="F12" i="10"/>
  <c r="G12" i="10"/>
  <c r="H12" i="10"/>
  <c r="I12" i="10"/>
  <c r="J12" i="10"/>
  <c r="K12" i="10"/>
  <c r="L12" i="10"/>
  <c r="M12" i="10"/>
  <c r="F13" i="10"/>
  <c r="G13" i="10"/>
  <c r="H13" i="10"/>
  <c r="I13" i="10"/>
  <c r="J13" i="10"/>
  <c r="K13" i="10"/>
  <c r="L13" i="10"/>
  <c r="M13" i="10"/>
  <c r="F14" i="10"/>
  <c r="G14" i="10"/>
  <c r="H14" i="10"/>
  <c r="I14" i="10"/>
  <c r="J14" i="10"/>
  <c r="K14" i="10"/>
  <c r="L14" i="10"/>
  <c r="M14" i="10"/>
  <c r="C15" i="10"/>
  <c r="C42" i="10"/>
  <c r="C19" i="10"/>
  <c r="C20" i="10"/>
  <c r="C25" i="10"/>
  <c r="M7" i="11"/>
  <c r="N7" i="11"/>
  <c r="O7" i="11"/>
  <c r="P7" i="11"/>
  <c r="Q7" i="11"/>
  <c r="Q8" i="11"/>
  <c r="R7" i="11"/>
  <c r="R8" i="11" s="1"/>
  <c r="S7" i="11"/>
  <c r="T7" i="11"/>
  <c r="I13" i="11"/>
  <c r="R13" i="11"/>
  <c r="T13" i="11" s="1"/>
  <c r="S13" i="11"/>
  <c r="V13" i="11"/>
  <c r="W13" i="11"/>
  <c r="X13" i="11"/>
  <c r="Z13" i="11"/>
  <c r="AB13" i="11"/>
  <c r="M13" i="11"/>
  <c r="N13" i="11" s="1"/>
  <c r="AA13" i="11"/>
  <c r="AC13" i="11" s="1"/>
  <c r="O13" i="11" s="1"/>
  <c r="A14" i="11"/>
  <c r="A15" i="11"/>
  <c r="I14" i="11"/>
  <c r="Z14" i="11"/>
  <c r="R14" i="11"/>
  <c r="T14" i="11"/>
  <c r="S14" i="11"/>
  <c r="AB14" i="11"/>
  <c r="M14" i="11"/>
  <c r="N14" i="11"/>
  <c r="I15" i="11"/>
  <c r="AA15" i="11" s="1"/>
  <c r="AC15" i="11" s="1"/>
  <c r="O15" i="11" s="1"/>
  <c r="Z15" i="11"/>
  <c r="R15" i="11"/>
  <c r="T15" i="11" s="1"/>
  <c r="S15" i="11"/>
  <c r="AB15" i="11"/>
  <c r="M15" i="11"/>
  <c r="N15" i="11" s="1"/>
  <c r="A16" i="11"/>
  <c r="A17" i="11" s="1"/>
  <c r="A18" i="1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A466" i="11" s="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I16" i="11"/>
  <c r="R16" i="11"/>
  <c r="T16" i="11"/>
  <c r="S16" i="11"/>
  <c r="AB16" i="11"/>
  <c r="M16" i="11"/>
  <c r="N16" i="11"/>
  <c r="I17" i="11"/>
  <c r="Z17" i="11" s="1"/>
  <c r="R17" i="11"/>
  <c r="T17" i="11" s="1"/>
  <c r="S17" i="11"/>
  <c r="AB17" i="11"/>
  <c r="M17" i="11"/>
  <c r="N17" i="11" s="1"/>
  <c r="I18" i="11"/>
  <c r="Z18" i="11"/>
  <c r="R18" i="11"/>
  <c r="T18" i="11" s="1"/>
  <c r="S18" i="11"/>
  <c r="AB18" i="11"/>
  <c r="M18" i="11"/>
  <c r="N18" i="11" s="1"/>
  <c r="I19" i="11"/>
  <c r="Z19" i="11"/>
  <c r="R19" i="11"/>
  <c r="T19" i="11" s="1"/>
  <c r="S19" i="11"/>
  <c r="AB19" i="11"/>
  <c r="M19" i="11"/>
  <c r="N19" i="11" s="1"/>
  <c r="I20" i="11"/>
  <c r="Z20" i="11" s="1"/>
  <c r="AA20" i="11" s="1"/>
  <c r="AC20" i="11" s="1"/>
  <c r="O20" i="11" s="1"/>
  <c r="R20" i="11"/>
  <c r="T20" i="11"/>
  <c r="S20" i="11"/>
  <c r="AB20" i="11"/>
  <c r="M20" i="11"/>
  <c r="N20" i="11"/>
  <c r="I21" i="11"/>
  <c r="Z21" i="11"/>
  <c r="R21" i="11"/>
  <c r="AA21" i="11"/>
  <c r="AC21" i="11" s="1"/>
  <c r="O21" i="11" s="1"/>
  <c r="T21" i="11"/>
  <c r="S21" i="11"/>
  <c r="AB21" i="11"/>
  <c r="M21" i="11"/>
  <c r="N21" i="11" s="1"/>
  <c r="I22" i="11"/>
  <c r="Z22" i="11" s="1"/>
  <c r="R22" i="11"/>
  <c r="T22" i="11" s="1"/>
  <c r="AA22" i="11"/>
  <c r="AC22" i="11" s="1"/>
  <c r="O22" i="11" s="1"/>
  <c r="S22" i="11"/>
  <c r="AB22" i="11"/>
  <c r="M22" i="11"/>
  <c r="N22" i="11"/>
  <c r="I23" i="11"/>
  <c r="Z23" i="11" s="1"/>
  <c r="R23" i="11"/>
  <c r="T23" i="11" s="1"/>
  <c r="S23" i="11"/>
  <c r="AB23" i="11"/>
  <c r="M23" i="11"/>
  <c r="N23" i="11"/>
  <c r="I24" i="11"/>
  <c r="Z24" i="11" s="1"/>
  <c r="AA24" i="11" s="1"/>
  <c r="AC24" i="11" s="1"/>
  <c r="R24" i="11"/>
  <c r="T24" i="11" s="1"/>
  <c r="O24" i="11"/>
  <c r="S24" i="11"/>
  <c r="AB24" i="11"/>
  <c r="M24" i="11"/>
  <c r="N24" i="11" s="1"/>
  <c r="I25" i="11"/>
  <c r="Z25" i="11" s="1"/>
  <c r="AA25" i="11" s="1"/>
  <c r="AC25" i="11" s="1"/>
  <c r="R25" i="11"/>
  <c r="S25" i="11"/>
  <c r="O25" i="11"/>
  <c r="AB25" i="11"/>
  <c r="M25" i="11"/>
  <c r="N25" i="11" s="1"/>
  <c r="T25" i="11"/>
  <c r="I26" i="11"/>
  <c r="Z26" i="11"/>
  <c r="R26" i="11"/>
  <c r="T26" i="11"/>
  <c r="S26" i="11"/>
  <c r="AB26" i="11"/>
  <c r="M26" i="11"/>
  <c r="N26" i="11"/>
  <c r="I27" i="11"/>
  <c r="Z27" i="11"/>
  <c r="R27" i="11"/>
  <c r="T27" i="11"/>
  <c r="S27" i="11"/>
  <c r="AB27" i="11"/>
  <c r="M27" i="11"/>
  <c r="N27" i="11"/>
  <c r="I28" i="11"/>
  <c r="Z28" i="11"/>
  <c r="AA28" i="11" s="1"/>
  <c r="AC28" i="11"/>
  <c r="O28" i="11" s="1"/>
  <c r="R28" i="11"/>
  <c r="T28" i="11" s="1"/>
  <c r="S28" i="11"/>
  <c r="AB28" i="11"/>
  <c r="M28" i="11"/>
  <c r="N28" i="11" s="1"/>
  <c r="I29" i="11"/>
  <c r="Z29" i="11" s="1"/>
  <c r="R29" i="11"/>
  <c r="T29" i="11" s="1"/>
  <c r="S29" i="11"/>
  <c r="AB29" i="11"/>
  <c r="M29" i="11"/>
  <c r="N29" i="11" s="1"/>
  <c r="I30" i="11"/>
  <c r="Z30" i="11" s="1"/>
  <c r="R30" i="11"/>
  <c r="T30" i="11" s="1"/>
  <c r="S30" i="11"/>
  <c r="AB30" i="11"/>
  <c r="M30" i="11"/>
  <c r="N30" i="11" s="1"/>
  <c r="I31" i="11"/>
  <c r="R31" i="11"/>
  <c r="T31" i="11"/>
  <c r="S31" i="11"/>
  <c r="AB31" i="11"/>
  <c r="M31" i="11"/>
  <c r="N31" i="11"/>
  <c r="I32" i="11"/>
  <c r="Z32" i="11"/>
  <c r="R32" i="11"/>
  <c r="T32" i="11" s="1"/>
  <c r="S32" i="11"/>
  <c r="AB32" i="11"/>
  <c r="M32" i="11"/>
  <c r="N32" i="11" s="1"/>
  <c r="I33" i="11"/>
  <c r="Z33" i="11" s="1"/>
  <c r="AA33" i="11"/>
  <c r="AC33" i="11" s="1"/>
  <c r="O33" i="11" s="1"/>
  <c r="R33" i="11"/>
  <c r="T33" i="11"/>
  <c r="S33" i="11"/>
  <c r="AB33" i="11"/>
  <c r="M33" i="11"/>
  <c r="N33" i="11"/>
  <c r="I34" i="11"/>
  <c r="Z34" i="11"/>
  <c r="R34" i="11"/>
  <c r="T34" i="11"/>
  <c r="S34" i="11"/>
  <c r="AB34" i="11"/>
  <c r="M34" i="11"/>
  <c r="N34" i="11"/>
  <c r="I35" i="11"/>
  <c r="Z35" i="11"/>
  <c r="R35" i="11"/>
  <c r="T35" i="11"/>
  <c r="S35" i="11"/>
  <c r="AB35" i="11"/>
  <c r="M35" i="11"/>
  <c r="N35" i="11"/>
  <c r="I36" i="11"/>
  <c r="Z36" i="11"/>
  <c r="AA36" i="11" s="1"/>
  <c r="AC36" i="11" s="1"/>
  <c r="O36" i="11" s="1"/>
  <c r="R36" i="11"/>
  <c r="T36" i="11" s="1"/>
  <c r="S36" i="11"/>
  <c r="AB36" i="11"/>
  <c r="M36" i="11"/>
  <c r="N36" i="11" s="1"/>
  <c r="I37" i="11"/>
  <c r="Z37" i="11" s="1"/>
  <c r="R37" i="11"/>
  <c r="T37" i="11" s="1"/>
  <c r="S37" i="11"/>
  <c r="AB37" i="11"/>
  <c r="M37" i="11"/>
  <c r="N37" i="11" s="1"/>
  <c r="I38" i="11"/>
  <c r="Z38" i="11" s="1"/>
  <c r="R38" i="11"/>
  <c r="T38" i="11" s="1"/>
  <c r="S38" i="11"/>
  <c r="AB38" i="11"/>
  <c r="M38" i="11"/>
  <c r="N38" i="11" s="1"/>
  <c r="I39" i="11"/>
  <c r="R39" i="11"/>
  <c r="T39" i="11"/>
  <c r="S39" i="11"/>
  <c r="AB39" i="11"/>
  <c r="M39" i="11"/>
  <c r="N39" i="11"/>
  <c r="I40" i="11"/>
  <c r="Z40" i="11"/>
  <c r="R40" i="11"/>
  <c r="T40" i="11" s="1"/>
  <c r="S40" i="11"/>
  <c r="AB40" i="11"/>
  <c r="M40" i="11"/>
  <c r="N40" i="11" s="1"/>
  <c r="I41" i="11"/>
  <c r="R41" i="11"/>
  <c r="T41" i="11"/>
  <c r="S41" i="11"/>
  <c r="AB41" i="11"/>
  <c r="M41" i="11"/>
  <c r="N41" i="11"/>
  <c r="I42" i="11"/>
  <c r="Z42" i="11"/>
  <c r="R42" i="11"/>
  <c r="T42" i="11"/>
  <c r="S42" i="11"/>
  <c r="AB42" i="11"/>
  <c r="M42" i="11"/>
  <c r="N42" i="11"/>
  <c r="I43" i="11"/>
  <c r="Z43" i="11"/>
  <c r="R43" i="11"/>
  <c r="T43" i="11"/>
  <c r="S43" i="11"/>
  <c r="AB43" i="11"/>
  <c r="M43" i="11"/>
  <c r="N43" i="11"/>
  <c r="I44" i="11"/>
  <c r="Z44" i="11"/>
  <c r="AA44" i="11" s="1"/>
  <c r="AC44" i="11" s="1"/>
  <c r="O44" i="11" s="1"/>
  <c r="R44" i="11"/>
  <c r="T44" i="11" s="1"/>
  <c r="S44" i="11"/>
  <c r="AB44" i="11"/>
  <c r="M44" i="11"/>
  <c r="N44" i="11"/>
  <c r="I45" i="11"/>
  <c r="Z45" i="11" s="1"/>
  <c r="R45" i="11"/>
  <c r="T45" i="11" s="1"/>
  <c r="S45" i="11"/>
  <c r="AB45" i="11"/>
  <c r="M45" i="11"/>
  <c r="N45" i="11" s="1"/>
  <c r="I46" i="11"/>
  <c r="Z46" i="11" s="1"/>
  <c r="R46" i="11"/>
  <c r="T46" i="11"/>
  <c r="S46" i="11"/>
  <c r="AB46" i="11"/>
  <c r="M46" i="11"/>
  <c r="N46" i="11"/>
  <c r="I47" i="11"/>
  <c r="Z47" i="11" s="1"/>
  <c r="M47" i="11"/>
  <c r="N47" i="11"/>
  <c r="R47" i="11"/>
  <c r="T47" i="11" s="1"/>
  <c r="S47" i="11"/>
  <c r="AA47" i="11"/>
  <c r="AC47" i="11" s="1"/>
  <c r="O47" i="11" s="1"/>
  <c r="AB47" i="11"/>
  <c r="I48" i="11"/>
  <c r="R48" i="11"/>
  <c r="T48" i="11" s="1"/>
  <c r="S48" i="11"/>
  <c r="AB48" i="11"/>
  <c r="M48" i="11"/>
  <c r="N48" i="11" s="1"/>
  <c r="I49" i="11"/>
  <c r="R49" i="11"/>
  <c r="T49" i="11"/>
  <c r="S49" i="11"/>
  <c r="AB49" i="11"/>
  <c r="M49" i="11"/>
  <c r="N49" i="11" s="1"/>
  <c r="I50" i="11"/>
  <c r="Z50" i="11"/>
  <c r="R50" i="11"/>
  <c r="T50" i="11" s="1"/>
  <c r="S50" i="11"/>
  <c r="AB50" i="11"/>
  <c r="M50" i="11"/>
  <c r="N50" i="11" s="1"/>
  <c r="I51" i="11"/>
  <c r="Z51" i="11"/>
  <c r="R51" i="11"/>
  <c r="T51" i="11" s="1"/>
  <c r="S51" i="11"/>
  <c r="AB51" i="11"/>
  <c r="M51" i="11"/>
  <c r="N51" i="11" s="1"/>
  <c r="I52" i="11"/>
  <c r="R52" i="11"/>
  <c r="T52" i="11"/>
  <c r="Z52" i="11"/>
  <c r="AA52" i="11" s="1"/>
  <c r="AC52" i="11"/>
  <c r="O52" i="11" s="1"/>
  <c r="S52" i="11"/>
  <c r="AB52" i="11"/>
  <c r="M52" i="11"/>
  <c r="N52" i="11" s="1"/>
  <c r="I53" i="11"/>
  <c r="R53" i="11"/>
  <c r="T53" i="11"/>
  <c r="S53" i="11"/>
  <c r="AB53" i="11"/>
  <c r="M53" i="11"/>
  <c r="N53" i="11"/>
  <c r="I54" i="11"/>
  <c r="R54" i="11"/>
  <c r="S54" i="11"/>
  <c r="AB54" i="11"/>
  <c r="M54" i="11"/>
  <c r="N54" i="11" s="1"/>
  <c r="I55" i="11"/>
  <c r="R55" i="11"/>
  <c r="T55" i="11" s="1"/>
  <c r="Z55" i="11"/>
  <c r="S55" i="11"/>
  <c r="AB55" i="11"/>
  <c r="M55" i="11"/>
  <c r="N55" i="11" s="1"/>
  <c r="I56" i="11"/>
  <c r="R56" i="11"/>
  <c r="Z56" i="11"/>
  <c r="AA56" i="11" s="1"/>
  <c r="AC56" i="11" s="1"/>
  <c r="O56" i="11" s="1"/>
  <c r="T56" i="11"/>
  <c r="S56" i="11"/>
  <c r="AB56" i="11"/>
  <c r="M56" i="11"/>
  <c r="N56" i="11" s="1"/>
  <c r="I57" i="11"/>
  <c r="AA57" i="11" s="1"/>
  <c r="AC57" i="11" s="1"/>
  <c r="O57" i="11" s="1"/>
  <c r="R57" i="11"/>
  <c r="Z57" i="11"/>
  <c r="T57" i="11"/>
  <c r="S57" i="11"/>
  <c r="AB57" i="11"/>
  <c r="M57" i="11"/>
  <c r="N57" i="11"/>
  <c r="I58" i="11"/>
  <c r="Z58" i="11" s="1"/>
  <c r="R58" i="11"/>
  <c r="T58" i="11"/>
  <c r="S58" i="11"/>
  <c r="AB58" i="11"/>
  <c r="M58" i="11"/>
  <c r="N58" i="11"/>
  <c r="I59" i="11"/>
  <c r="Z59" i="11" s="1"/>
  <c r="R59" i="11"/>
  <c r="T59" i="11"/>
  <c r="S59" i="11"/>
  <c r="AB59" i="11"/>
  <c r="M59" i="11"/>
  <c r="N59" i="11"/>
  <c r="I60" i="11"/>
  <c r="R60" i="11"/>
  <c r="T60" i="11" s="1"/>
  <c r="S60" i="11"/>
  <c r="AB60" i="11"/>
  <c r="M60" i="11"/>
  <c r="N60" i="11"/>
  <c r="I61" i="11"/>
  <c r="Z61" i="11"/>
  <c r="R61" i="11"/>
  <c r="AA61" i="11"/>
  <c r="AC61" i="11" s="1"/>
  <c r="O61" i="11" s="1"/>
  <c r="T61" i="11"/>
  <c r="S61" i="11"/>
  <c r="AB61" i="11"/>
  <c r="M61" i="11"/>
  <c r="N61" i="11" s="1"/>
  <c r="I62" i="11"/>
  <c r="Z62" i="11" s="1"/>
  <c r="R62" i="11"/>
  <c r="T62" i="11"/>
  <c r="AA62" i="11"/>
  <c r="AC62" i="11" s="1"/>
  <c r="O62" i="11" s="1"/>
  <c r="S62" i="11"/>
  <c r="AB62" i="11"/>
  <c r="M62" i="11"/>
  <c r="N62" i="11"/>
  <c r="I63" i="11"/>
  <c r="R63" i="11"/>
  <c r="T63" i="11" s="1"/>
  <c r="Z63" i="11"/>
  <c r="AA63" i="11"/>
  <c r="AC63" i="11" s="1"/>
  <c r="O63" i="11" s="1"/>
  <c r="S63" i="11"/>
  <c r="AB63" i="11"/>
  <c r="M63" i="11"/>
  <c r="N63" i="11" s="1"/>
  <c r="I64" i="11"/>
  <c r="Z64" i="11" s="1"/>
  <c r="AA64" i="11"/>
  <c r="AC64" i="11" s="1"/>
  <c r="O64" i="11" s="1"/>
  <c r="R64" i="11"/>
  <c r="T64" i="11"/>
  <c r="S64" i="11"/>
  <c r="AB64" i="11"/>
  <c r="M64" i="11"/>
  <c r="N64" i="11"/>
  <c r="I65" i="11"/>
  <c r="R65" i="11"/>
  <c r="T65" i="11" s="1"/>
  <c r="S65" i="11"/>
  <c r="AB65" i="11"/>
  <c r="M65" i="11"/>
  <c r="N65" i="11" s="1"/>
  <c r="I66" i="11"/>
  <c r="Z66" i="11" s="1"/>
  <c r="R66" i="11"/>
  <c r="T66" i="11"/>
  <c r="S66" i="11"/>
  <c r="AB66" i="11"/>
  <c r="M66" i="11"/>
  <c r="N66" i="11"/>
  <c r="I67" i="11"/>
  <c r="R67" i="11"/>
  <c r="T67" i="11" s="1"/>
  <c r="Z67" i="11"/>
  <c r="AA67" i="11"/>
  <c r="AC67" i="11" s="1"/>
  <c r="O67" i="11"/>
  <c r="S67" i="11"/>
  <c r="AB67" i="11"/>
  <c r="M67" i="11"/>
  <c r="N67" i="11" s="1"/>
  <c r="I68" i="11"/>
  <c r="Z68" i="11" s="1"/>
  <c r="AA68" i="11" s="1"/>
  <c r="AC68" i="11" s="1"/>
  <c r="O68" i="11" s="1"/>
  <c r="R68" i="11"/>
  <c r="T68" i="11"/>
  <c r="S68" i="11"/>
  <c r="AB68" i="11"/>
  <c r="M68" i="11"/>
  <c r="N68" i="11"/>
  <c r="I69" i="11"/>
  <c r="R69" i="11"/>
  <c r="T69" i="11" s="1"/>
  <c r="S69" i="11"/>
  <c r="AB69" i="11"/>
  <c r="M69" i="11"/>
  <c r="N69" i="11" s="1"/>
  <c r="I70" i="11"/>
  <c r="Z70" i="11" s="1"/>
  <c r="R70" i="11"/>
  <c r="T70" i="11"/>
  <c r="AA70" i="11"/>
  <c r="AC70" i="11" s="1"/>
  <c r="O70" i="11" s="1"/>
  <c r="S70" i="11"/>
  <c r="AB70" i="11"/>
  <c r="M70" i="11"/>
  <c r="N70" i="11"/>
  <c r="I71" i="11"/>
  <c r="R71" i="11"/>
  <c r="T71" i="11" s="1"/>
  <c r="Z71" i="11"/>
  <c r="AA71" i="11"/>
  <c r="AC71" i="11" s="1"/>
  <c r="O71" i="11" s="1"/>
  <c r="S71" i="11"/>
  <c r="AB71" i="11"/>
  <c r="M71" i="11"/>
  <c r="N71" i="11" s="1"/>
  <c r="I72" i="11"/>
  <c r="Z72" i="11" s="1"/>
  <c r="AA72" i="11" s="1"/>
  <c r="AC72" i="11" s="1"/>
  <c r="R72" i="11"/>
  <c r="O72" i="11"/>
  <c r="S72" i="11"/>
  <c r="AB72" i="11"/>
  <c r="M72" i="11"/>
  <c r="N72" i="11"/>
  <c r="I73" i="11"/>
  <c r="M73" i="11"/>
  <c r="N73" i="11" s="1"/>
  <c r="R73" i="11"/>
  <c r="T73" i="11" s="1"/>
  <c r="S73" i="11"/>
  <c r="AB73" i="11"/>
  <c r="I74" i="11"/>
  <c r="M74" i="11"/>
  <c r="N74" i="11"/>
  <c r="R74" i="11"/>
  <c r="S74" i="11"/>
  <c r="T74" i="11"/>
  <c r="AB74" i="11"/>
  <c r="I75" i="11"/>
  <c r="Z75" i="11"/>
  <c r="AA75" i="11" s="1"/>
  <c r="AC75" i="11" s="1"/>
  <c r="O75" i="11" s="1"/>
  <c r="M75" i="11"/>
  <c r="N75" i="11"/>
  <c r="R75" i="11"/>
  <c r="T75" i="11"/>
  <c r="S75" i="11"/>
  <c r="AB75" i="11"/>
  <c r="I76" i="11"/>
  <c r="Z76" i="11" s="1"/>
  <c r="M76" i="11"/>
  <c r="N76" i="11" s="1"/>
  <c r="R76" i="11"/>
  <c r="T76" i="11" s="1"/>
  <c r="S76" i="11"/>
  <c r="AB76" i="11"/>
  <c r="I77" i="11"/>
  <c r="M77" i="11"/>
  <c r="N77" i="11"/>
  <c r="R77" i="11"/>
  <c r="T77" i="11" s="1"/>
  <c r="S77" i="11"/>
  <c r="AB77" i="11"/>
  <c r="I78" i="11"/>
  <c r="AA78" i="11" s="1"/>
  <c r="M78" i="11"/>
  <c r="N78" i="11" s="1"/>
  <c r="R78" i="11"/>
  <c r="T78" i="11" s="1"/>
  <c r="S78" i="11"/>
  <c r="Z78" i="11"/>
  <c r="AC78" i="11"/>
  <c r="O78" i="11" s="1"/>
  <c r="AB78" i="11"/>
  <c r="I79" i="11"/>
  <c r="M79" i="11"/>
  <c r="N79" i="11" s="1"/>
  <c r="R79" i="11"/>
  <c r="T79" i="11" s="1"/>
  <c r="S79" i="11"/>
  <c r="AB79" i="11"/>
  <c r="I80" i="11"/>
  <c r="Z80" i="11"/>
  <c r="M80" i="11"/>
  <c r="N80" i="11"/>
  <c r="R80" i="11"/>
  <c r="T80" i="11"/>
  <c r="S80" i="11"/>
  <c r="AB80" i="11"/>
  <c r="I81" i="11"/>
  <c r="M81" i="11"/>
  <c r="N81" i="11" s="1"/>
  <c r="R81" i="11"/>
  <c r="S81" i="11"/>
  <c r="T81" i="11"/>
  <c r="AB81" i="11"/>
  <c r="I82" i="11"/>
  <c r="Z82" i="11" s="1"/>
  <c r="AA82" i="11" s="1"/>
  <c r="AC82" i="11" s="1"/>
  <c r="O82" i="11" s="1"/>
  <c r="M82" i="11"/>
  <c r="N82" i="11"/>
  <c r="R82" i="11"/>
  <c r="T82" i="11" s="1"/>
  <c r="S82" i="11"/>
  <c r="AB82" i="11"/>
  <c r="I83" i="11"/>
  <c r="AA83" i="11" s="1"/>
  <c r="AC83" i="11" s="1"/>
  <c r="O83" i="11" s="1"/>
  <c r="Z83" i="11"/>
  <c r="M83" i="11"/>
  <c r="N83" i="11" s="1"/>
  <c r="R83" i="11"/>
  <c r="T83" i="11" s="1"/>
  <c r="S83" i="11"/>
  <c r="AB83" i="11"/>
  <c r="I84" i="11"/>
  <c r="M84" i="11"/>
  <c r="N84" i="11" s="1"/>
  <c r="R84" i="11"/>
  <c r="T84" i="11" s="1"/>
  <c r="S84" i="11"/>
  <c r="AB84" i="11"/>
  <c r="I85" i="11"/>
  <c r="M85" i="11"/>
  <c r="N85" i="11"/>
  <c r="R85" i="11"/>
  <c r="S85" i="11"/>
  <c r="T85" i="11"/>
  <c r="AB85" i="11"/>
  <c r="I86" i="11"/>
  <c r="M86" i="11"/>
  <c r="N86" i="11" s="1"/>
  <c r="R86" i="11"/>
  <c r="S86" i="11"/>
  <c r="Z86" i="11"/>
  <c r="AA86" i="11" s="1"/>
  <c r="AC86" i="11" s="1"/>
  <c r="O86" i="11" s="1"/>
  <c r="T86" i="11"/>
  <c r="AB86" i="11"/>
  <c r="I87" i="11"/>
  <c r="M87" i="11"/>
  <c r="N87" i="11" s="1"/>
  <c r="R87" i="11"/>
  <c r="T87" i="11" s="1"/>
  <c r="S87" i="11"/>
  <c r="AB87" i="11"/>
  <c r="I88" i="11"/>
  <c r="Z88" i="11"/>
  <c r="M88" i="11"/>
  <c r="N88" i="11"/>
  <c r="R88" i="11"/>
  <c r="T88" i="11"/>
  <c r="S88" i="11"/>
  <c r="AB88" i="11"/>
  <c r="I89" i="11"/>
  <c r="M89" i="11"/>
  <c r="N89" i="11" s="1"/>
  <c r="R89" i="11"/>
  <c r="T89" i="11" s="1"/>
  <c r="S89" i="11"/>
  <c r="AB89" i="11"/>
  <c r="I90" i="11"/>
  <c r="M90" i="11"/>
  <c r="N90" i="11"/>
  <c r="R90" i="11"/>
  <c r="S90" i="11"/>
  <c r="T90" i="11"/>
  <c r="AB90" i="11"/>
  <c r="I91" i="11"/>
  <c r="Z91" i="11"/>
  <c r="AA91" i="11" s="1"/>
  <c r="AC91" i="11" s="1"/>
  <c r="M91" i="11"/>
  <c r="N91" i="11"/>
  <c r="R91" i="11"/>
  <c r="T91" i="11"/>
  <c r="S91" i="11"/>
  <c r="O91" i="11"/>
  <c r="AB91" i="11"/>
  <c r="I92" i="11"/>
  <c r="Z92" i="11" s="1"/>
  <c r="M92" i="11"/>
  <c r="N92" i="11" s="1"/>
  <c r="R92" i="11"/>
  <c r="T92" i="11" s="1"/>
  <c r="S92" i="11"/>
  <c r="AB92" i="11"/>
  <c r="I93" i="11"/>
  <c r="M93" i="11"/>
  <c r="N93" i="11"/>
  <c r="R93" i="11"/>
  <c r="T93" i="11" s="1"/>
  <c r="S93" i="11"/>
  <c r="AB93" i="11"/>
  <c r="I94" i="11"/>
  <c r="AA94" i="11" s="1"/>
  <c r="M94" i="11"/>
  <c r="N94" i="11" s="1"/>
  <c r="R94" i="11"/>
  <c r="T94" i="11" s="1"/>
  <c r="S94" i="11"/>
  <c r="Z94" i="11"/>
  <c r="AC94" i="11"/>
  <c r="O94" i="11" s="1"/>
  <c r="AB94" i="11"/>
  <c r="I95" i="11"/>
  <c r="M95" i="11"/>
  <c r="N95" i="11" s="1"/>
  <c r="R95" i="11"/>
  <c r="T95" i="11" s="1"/>
  <c r="S95" i="11"/>
  <c r="AB95" i="11"/>
  <c r="I96" i="11"/>
  <c r="Z96" i="11"/>
  <c r="M96" i="11"/>
  <c r="N96" i="11"/>
  <c r="R96" i="11"/>
  <c r="T96" i="11"/>
  <c r="S96" i="11"/>
  <c r="AB96" i="11"/>
  <c r="I97" i="11"/>
  <c r="M97" i="11"/>
  <c r="N97" i="11" s="1"/>
  <c r="R97" i="11"/>
  <c r="S97" i="11"/>
  <c r="T97" i="11"/>
  <c r="AB97" i="11"/>
  <c r="I98" i="11"/>
  <c r="Z98" i="11" s="1"/>
  <c r="AA98" i="11" s="1"/>
  <c r="AC98" i="11" s="1"/>
  <c r="O98" i="11" s="1"/>
  <c r="M98" i="11"/>
  <c r="N98" i="11"/>
  <c r="R98" i="11"/>
  <c r="T98" i="11" s="1"/>
  <c r="S98" i="11"/>
  <c r="AB98" i="11"/>
  <c r="I99" i="11"/>
  <c r="AA99" i="11" s="1"/>
  <c r="Z99" i="11"/>
  <c r="AC99" i="11"/>
  <c r="O99" i="11" s="1"/>
  <c r="M99" i="11"/>
  <c r="N99" i="11" s="1"/>
  <c r="R99" i="11"/>
  <c r="T99" i="11" s="1"/>
  <c r="S99" i="11"/>
  <c r="AB99" i="11"/>
  <c r="I100" i="11"/>
  <c r="M100" i="11"/>
  <c r="N100" i="11"/>
  <c r="R100" i="11"/>
  <c r="T100" i="11"/>
  <c r="S100" i="11"/>
  <c r="AB100" i="11"/>
  <c r="I101" i="11"/>
  <c r="M101" i="11"/>
  <c r="N101" i="11" s="1"/>
  <c r="R101" i="11"/>
  <c r="T101" i="11" s="1"/>
  <c r="S101" i="11"/>
  <c r="Z101" i="11"/>
  <c r="AB101" i="11"/>
  <c r="I102" i="11"/>
  <c r="M102" i="11"/>
  <c r="N102" i="11" s="1"/>
  <c r="R102" i="11"/>
  <c r="S102" i="11"/>
  <c r="Z102" i="11"/>
  <c r="AA102" i="11" s="1"/>
  <c r="AC102" i="11" s="1"/>
  <c r="O102" i="11" s="1"/>
  <c r="T102" i="11"/>
  <c r="AB102" i="11"/>
  <c r="I103" i="11"/>
  <c r="Z103" i="11" s="1"/>
  <c r="AA103" i="11" s="1"/>
  <c r="AC103" i="11" s="1"/>
  <c r="O103" i="11" s="1"/>
  <c r="M103" i="11"/>
  <c r="N103" i="11"/>
  <c r="R103" i="11"/>
  <c r="T103" i="11"/>
  <c r="S103" i="11"/>
  <c r="AB103" i="11"/>
  <c r="I104" i="11"/>
  <c r="M104" i="11"/>
  <c r="N104" i="11" s="1"/>
  <c r="R104" i="11"/>
  <c r="T104" i="11" s="1"/>
  <c r="S104" i="11"/>
  <c r="AB104" i="11"/>
  <c r="I105" i="11"/>
  <c r="Z105" i="11" s="1"/>
  <c r="M105" i="11"/>
  <c r="N105" i="11"/>
  <c r="R105" i="11"/>
  <c r="S105" i="11"/>
  <c r="T105" i="11"/>
  <c r="AB105" i="11"/>
  <c r="I106" i="11"/>
  <c r="M106" i="11"/>
  <c r="N106" i="11"/>
  <c r="R106" i="11"/>
  <c r="S106" i="11"/>
  <c r="T106" i="11"/>
  <c r="AB106" i="11"/>
  <c r="I107" i="11"/>
  <c r="M107" i="11"/>
  <c r="N107" i="11" s="1"/>
  <c r="R107" i="11"/>
  <c r="T107" i="11" s="1"/>
  <c r="S107" i="11"/>
  <c r="Z107" i="11"/>
  <c r="AA107" i="11"/>
  <c r="AC107" i="11" s="1"/>
  <c r="O107" i="11"/>
  <c r="AB107" i="11"/>
  <c r="I108" i="11"/>
  <c r="M108" i="11"/>
  <c r="N108" i="11"/>
  <c r="R108" i="11"/>
  <c r="T108" i="11"/>
  <c r="S108" i="11"/>
  <c r="AB108" i="11"/>
  <c r="I109" i="11"/>
  <c r="M109" i="11"/>
  <c r="N109" i="11" s="1"/>
  <c r="R109" i="11"/>
  <c r="T109" i="11" s="1"/>
  <c r="S109" i="11"/>
  <c r="Z109" i="11"/>
  <c r="AB109" i="11"/>
  <c r="I110" i="11"/>
  <c r="AA110" i="11" s="1"/>
  <c r="M110" i="11"/>
  <c r="N110" i="11" s="1"/>
  <c r="R110" i="11"/>
  <c r="T110" i="11" s="1"/>
  <c r="S110" i="11"/>
  <c r="Z110" i="11"/>
  <c r="AC110" i="11"/>
  <c r="O110" i="11" s="1"/>
  <c r="AB110" i="11"/>
  <c r="I111" i="11"/>
  <c r="M111" i="11"/>
  <c r="N111" i="11"/>
  <c r="R111" i="11"/>
  <c r="T111" i="11"/>
  <c r="S111" i="11"/>
  <c r="AB111" i="11"/>
  <c r="I112" i="11"/>
  <c r="M112" i="11"/>
  <c r="N112" i="11" s="1"/>
  <c r="R112" i="11"/>
  <c r="T112" i="11" s="1"/>
  <c r="S112" i="11"/>
  <c r="AB112" i="11"/>
  <c r="I113" i="11"/>
  <c r="Z113" i="11" s="1"/>
  <c r="M113" i="11"/>
  <c r="N113" i="11"/>
  <c r="R113" i="11"/>
  <c r="S113" i="11"/>
  <c r="T113" i="11"/>
  <c r="AB113" i="11"/>
  <c r="I114" i="11"/>
  <c r="Z114" i="11" s="1"/>
  <c r="AA114" i="11" s="1"/>
  <c r="AC114" i="11" s="1"/>
  <c r="O114" i="11" s="1"/>
  <c r="M114" i="11"/>
  <c r="N114" i="11"/>
  <c r="R114" i="11"/>
  <c r="T114" i="11" s="1"/>
  <c r="S114" i="11"/>
  <c r="AB114" i="11"/>
  <c r="I115" i="11"/>
  <c r="Z115" i="11" s="1"/>
  <c r="M115" i="11"/>
  <c r="N115" i="11" s="1"/>
  <c r="R115" i="11"/>
  <c r="T115" i="11" s="1"/>
  <c r="S115" i="11"/>
  <c r="AA115" i="11"/>
  <c r="AC115" i="11" s="1"/>
  <c r="O115" i="11" s="1"/>
  <c r="AB115" i="11"/>
  <c r="I116" i="11"/>
  <c r="M116" i="11"/>
  <c r="N116" i="11"/>
  <c r="R116" i="11"/>
  <c r="T116" i="11"/>
  <c r="S116" i="11"/>
  <c r="AB116" i="11"/>
  <c r="I117" i="11"/>
  <c r="M117" i="11"/>
  <c r="N117" i="11" s="1"/>
  <c r="R117" i="11"/>
  <c r="T117" i="11" s="1"/>
  <c r="S117" i="11"/>
  <c r="Z117" i="11"/>
  <c r="AB117" i="11"/>
  <c r="I118" i="11"/>
  <c r="M118" i="11"/>
  <c r="N118" i="11" s="1"/>
  <c r="R118" i="11"/>
  <c r="S118" i="11"/>
  <c r="Z118" i="11"/>
  <c r="AA118" i="11" s="1"/>
  <c r="AC118" i="11" s="1"/>
  <c r="O118" i="11" s="1"/>
  <c r="T118" i="11"/>
  <c r="AB118" i="11"/>
  <c r="I119" i="11"/>
  <c r="M119" i="11"/>
  <c r="N119" i="11"/>
  <c r="R119" i="11"/>
  <c r="T119" i="11"/>
  <c r="S119" i="11"/>
  <c r="Z119" i="11"/>
  <c r="AB119" i="11"/>
  <c r="I120" i="11"/>
  <c r="M120" i="11"/>
  <c r="N120" i="11" s="1"/>
  <c r="R120" i="11"/>
  <c r="T120" i="11" s="1"/>
  <c r="S120" i="11"/>
  <c r="AB120" i="11"/>
  <c r="I121" i="11"/>
  <c r="Z121" i="11" s="1"/>
  <c r="M121" i="11"/>
  <c r="N121" i="11"/>
  <c r="R121" i="11"/>
  <c r="S121" i="11"/>
  <c r="T121" i="11"/>
  <c r="AB121" i="11"/>
  <c r="I122" i="11"/>
  <c r="Z122" i="11" s="1"/>
  <c r="M122" i="11"/>
  <c r="N122" i="11"/>
  <c r="R122" i="11"/>
  <c r="S122" i="11"/>
  <c r="T122" i="11"/>
  <c r="AB122" i="11"/>
  <c r="I123" i="11"/>
  <c r="M123" i="11"/>
  <c r="N123" i="11"/>
  <c r="R123" i="11"/>
  <c r="T123" i="11"/>
  <c r="S123" i="11"/>
  <c r="AB123" i="11"/>
  <c r="I124" i="11"/>
  <c r="Z124" i="11"/>
  <c r="AA124" i="11" s="1"/>
  <c r="AC124" i="11" s="1"/>
  <c r="M124" i="11"/>
  <c r="N124" i="11"/>
  <c r="R124" i="11"/>
  <c r="T124" i="11"/>
  <c r="S124" i="11"/>
  <c r="O124" i="11"/>
  <c r="AB124" i="11"/>
  <c r="I125" i="11"/>
  <c r="Z125" i="11" s="1"/>
  <c r="M125" i="11"/>
  <c r="N125" i="11"/>
  <c r="R125" i="11"/>
  <c r="S125" i="11"/>
  <c r="T125" i="11"/>
  <c r="AB125" i="11"/>
  <c r="I126" i="11"/>
  <c r="M126" i="11"/>
  <c r="N126" i="11"/>
  <c r="R126" i="11"/>
  <c r="T126" i="11" s="1"/>
  <c r="S126" i="11"/>
  <c r="Z126" i="11"/>
  <c r="AB126" i="11"/>
  <c r="I127" i="11"/>
  <c r="M127" i="11"/>
  <c r="N127" i="11"/>
  <c r="R127" i="11"/>
  <c r="T127" i="11" s="1"/>
  <c r="S127" i="11"/>
  <c r="Z127" i="11"/>
  <c r="AB127" i="11"/>
  <c r="I128" i="11"/>
  <c r="Z128" i="11" s="1"/>
  <c r="M128" i="11"/>
  <c r="N128" i="11" s="1"/>
  <c r="R128" i="11"/>
  <c r="T128" i="11" s="1"/>
  <c r="S128" i="11"/>
  <c r="AA128" i="11"/>
  <c r="AC128" i="11" s="1"/>
  <c r="O128" i="11" s="1"/>
  <c r="AB128" i="11"/>
  <c r="I129" i="11"/>
  <c r="M129" i="11"/>
  <c r="N129" i="11" s="1"/>
  <c r="R129" i="11"/>
  <c r="T129" i="11" s="1"/>
  <c r="S129" i="11"/>
  <c r="AB129" i="11"/>
  <c r="I130" i="11"/>
  <c r="M130" i="11"/>
  <c r="N130" i="11" s="1"/>
  <c r="R130" i="11"/>
  <c r="S130" i="11"/>
  <c r="T130" i="11"/>
  <c r="AB130" i="11"/>
  <c r="I131" i="11"/>
  <c r="M131" i="11"/>
  <c r="N131" i="11"/>
  <c r="R131" i="11"/>
  <c r="T131" i="11"/>
  <c r="S131" i="11"/>
  <c r="Z131" i="11"/>
  <c r="AB131" i="11"/>
  <c r="I132" i="11"/>
  <c r="M132" i="11"/>
  <c r="N132" i="11" s="1"/>
  <c r="R132" i="11"/>
  <c r="T132" i="11" s="1"/>
  <c r="S132" i="11"/>
  <c r="AB132" i="11"/>
  <c r="I133" i="11"/>
  <c r="M133" i="11"/>
  <c r="N133" i="11" s="1"/>
  <c r="R133" i="11"/>
  <c r="T133" i="11" s="1"/>
  <c r="S133" i="11"/>
  <c r="AB133" i="11"/>
  <c r="I134" i="11"/>
  <c r="M134" i="11"/>
  <c r="N134" i="11" s="1"/>
  <c r="R134" i="11"/>
  <c r="S134" i="11"/>
  <c r="T134" i="11"/>
  <c r="Z134" i="11"/>
  <c r="AB134" i="11"/>
  <c r="I135" i="11"/>
  <c r="M135" i="11"/>
  <c r="N135" i="11" s="1"/>
  <c r="R135" i="11"/>
  <c r="S135" i="11"/>
  <c r="T135" i="11"/>
  <c r="Z135" i="11"/>
  <c r="AA135" i="11"/>
  <c r="AB135" i="11"/>
  <c r="AC135" i="11"/>
  <c r="O135" i="11" s="1"/>
  <c r="I136" i="11"/>
  <c r="AA136" i="11" s="1"/>
  <c r="AC136" i="11" s="1"/>
  <c r="O136" i="11" s="1"/>
  <c r="M136" i="11"/>
  <c r="N136" i="11"/>
  <c r="R136" i="11"/>
  <c r="T136" i="11"/>
  <c r="S136" i="11"/>
  <c r="Z136" i="11"/>
  <c r="AB136" i="11"/>
  <c r="I137" i="11"/>
  <c r="Z137" i="11"/>
  <c r="M137" i="11"/>
  <c r="N137" i="11"/>
  <c r="R137" i="11"/>
  <c r="T137" i="11" s="1"/>
  <c r="S137" i="11"/>
  <c r="AA137" i="11"/>
  <c r="AC137" i="11" s="1"/>
  <c r="O137" i="11" s="1"/>
  <c r="AB137" i="11"/>
  <c r="I138" i="11"/>
  <c r="M138" i="11"/>
  <c r="N138" i="11"/>
  <c r="R138" i="11"/>
  <c r="S138" i="11"/>
  <c r="T138" i="11"/>
  <c r="AB138" i="11"/>
  <c r="I139" i="11"/>
  <c r="M139" i="11"/>
  <c r="N139" i="11" s="1"/>
  <c r="R139" i="11"/>
  <c r="T139" i="11" s="1"/>
  <c r="S139" i="11"/>
  <c r="Z139" i="11"/>
  <c r="AA139" i="11"/>
  <c r="AC139" i="11" s="1"/>
  <c r="O139" i="11"/>
  <c r="AB139" i="11"/>
  <c r="I140" i="11"/>
  <c r="M140" i="11"/>
  <c r="N140" i="11"/>
  <c r="R140" i="11"/>
  <c r="T140" i="11"/>
  <c r="S140" i="11"/>
  <c r="AB140" i="11"/>
  <c r="I141" i="11"/>
  <c r="Z141" i="11"/>
  <c r="M141" i="11"/>
  <c r="N141" i="11"/>
  <c r="R141" i="11"/>
  <c r="T141" i="11"/>
  <c r="S141" i="11"/>
  <c r="AA141" i="11"/>
  <c r="AC141" i="11" s="1"/>
  <c r="O141" i="11" s="1"/>
  <c r="AB141" i="11"/>
  <c r="I142" i="11"/>
  <c r="Z142" i="11" s="1"/>
  <c r="M142" i="11"/>
  <c r="N142" i="11"/>
  <c r="R142" i="11"/>
  <c r="S142" i="11"/>
  <c r="T142" i="11"/>
  <c r="AB142" i="11"/>
  <c r="I143" i="11"/>
  <c r="M143" i="11"/>
  <c r="N143" i="11"/>
  <c r="R143" i="11"/>
  <c r="S143" i="11"/>
  <c r="T143" i="11"/>
  <c r="AB143" i="11"/>
  <c r="I144" i="11"/>
  <c r="M144" i="11"/>
  <c r="N144" i="11" s="1"/>
  <c r="R144" i="11"/>
  <c r="T144" i="11" s="1"/>
  <c r="S144" i="11"/>
  <c r="Z144" i="11"/>
  <c r="AA144" i="11"/>
  <c r="AC144" i="11" s="1"/>
  <c r="O144" i="11"/>
  <c r="AB144" i="11"/>
  <c r="I145" i="11"/>
  <c r="Z145" i="11" s="1"/>
  <c r="M145" i="11"/>
  <c r="N145" i="11" s="1"/>
  <c r="R145" i="11"/>
  <c r="T145" i="11" s="1"/>
  <c r="S145" i="11"/>
  <c r="AB145" i="11"/>
  <c r="I146" i="11"/>
  <c r="M146" i="11"/>
  <c r="N146" i="11"/>
  <c r="R146" i="11"/>
  <c r="T146" i="11" s="1"/>
  <c r="S146" i="11"/>
  <c r="AB146" i="11"/>
  <c r="I147" i="11"/>
  <c r="AA147" i="11" s="1"/>
  <c r="AC147" i="11" s="1"/>
  <c r="O147" i="11" s="1"/>
  <c r="Z147" i="11"/>
  <c r="M147" i="11"/>
  <c r="N147" i="11" s="1"/>
  <c r="R147" i="11"/>
  <c r="T147" i="11" s="1"/>
  <c r="S147" i="11"/>
  <c r="AB147" i="11"/>
  <c r="I148" i="11"/>
  <c r="M148" i="11"/>
  <c r="N148" i="11"/>
  <c r="R148" i="11"/>
  <c r="T148" i="11"/>
  <c r="S148" i="11"/>
  <c r="AB148" i="11"/>
  <c r="I149" i="11"/>
  <c r="Z149" i="11"/>
  <c r="M149" i="11"/>
  <c r="N149" i="11"/>
  <c r="R149" i="11"/>
  <c r="S149" i="11"/>
  <c r="T149" i="11"/>
  <c r="AB149" i="11"/>
  <c r="I150" i="11"/>
  <c r="Z150" i="11"/>
  <c r="AA150" i="11" s="1"/>
  <c r="AC150" i="11" s="1"/>
  <c r="O150" i="11" s="1"/>
  <c r="M150" i="11"/>
  <c r="N150" i="11" s="1"/>
  <c r="R150" i="11"/>
  <c r="S150" i="11"/>
  <c r="T150" i="11"/>
  <c r="AB150" i="11"/>
  <c r="I151" i="11"/>
  <c r="Z151" i="11" s="1"/>
  <c r="AA151" i="11" s="1"/>
  <c r="AC151" i="11" s="1"/>
  <c r="O151" i="11" s="1"/>
  <c r="M151" i="11"/>
  <c r="N151" i="11"/>
  <c r="R151" i="11"/>
  <c r="T151" i="11" s="1"/>
  <c r="S151" i="11"/>
  <c r="AB151" i="11"/>
  <c r="I152" i="11"/>
  <c r="AA152" i="11" s="1"/>
  <c r="AC152" i="11" s="1"/>
  <c r="O152" i="11" s="1"/>
  <c r="Z152" i="11"/>
  <c r="M152" i="11"/>
  <c r="N152" i="11" s="1"/>
  <c r="R152" i="11"/>
  <c r="T152" i="11" s="1"/>
  <c r="S152" i="11"/>
  <c r="AB152" i="11"/>
  <c r="I153" i="11"/>
  <c r="Z153" i="11" s="1"/>
  <c r="M153" i="11"/>
  <c r="N153" i="11" s="1"/>
  <c r="R153" i="11"/>
  <c r="T153" i="11" s="1"/>
  <c r="S153" i="11"/>
  <c r="AB153" i="11"/>
  <c r="I154" i="11"/>
  <c r="M154" i="11"/>
  <c r="N154" i="11"/>
  <c r="R154" i="11"/>
  <c r="S154" i="11"/>
  <c r="T154" i="11"/>
  <c r="AB154" i="11"/>
  <c r="I155" i="11"/>
  <c r="M155" i="11"/>
  <c r="N155" i="11" s="1"/>
  <c r="R155" i="11"/>
  <c r="S155" i="11"/>
  <c r="T155" i="11"/>
  <c r="Z155" i="11"/>
  <c r="AB155" i="11"/>
  <c r="I156" i="11"/>
  <c r="M156" i="11"/>
  <c r="N156" i="11" s="1"/>
  <c r="R156" i="11"/>
  <c r="S156" i="11"/>
  <c r="T156" i="11"/>
  <c r="Z156" i="11"/>
  <c r="AB156" i="11"/>
  <c r="I157" i="11"/>
  <c r="M157" i="11"/>
  <c r="N157" i="11" s="1"/>
  <c r="R157" i="11"/>
  <c r="S157" i="11"/>
  <c r="T157" i="11"/>
  <c r="Z157" i="11"/>
  <c r="AB157" i="11"/>
  <c r="I158" i="11"/>
  <c r="M158" i="11"/>
  <c r="N158" i="11" s="1"/>
  <c r="R158" i="11"/>
  <c r="S158" i="11"/>
  <c r="T158" i="11"/>
  <c r="Z158" i="11"/>
  <c r="AB158" i="11"/>
  <c r="I159" i="11"/>
  <c r="M159" i="11"/>
  <c r="N159" i="11" s="1"/>
  <c r="R159" i="11"/>
  <c r="S159" i="11"/>
  <c r="T159" i="11"/>
  <c r="Z159" i="11"/>
  <c r="AB159" i="11"/>
  <c r="I160" i="11"/>
  <c r="M160" i="11"/>
  <c r="N160" i="11" s="1"/>
  <c r="R160" i="11"/>
  <c r="S160" i="11"/>
  <c r="T160" i="11"/>
  <c r="Z160" i="11"/>
  <c r="AB160" i="11"/>
  <c r="I161" i="11"/>
  <c r="M161" i="11"/>
  <c r="N161" i="11" s="1"/>
  <c r="R161" i="11"/>
  <c r="S161" i="11"/>
  <c r="T161" i="11"/>
  <c r="Z161" i="11"/>
  <c r="AB161" i="11"/>
  <c r="I162" i="11"/>
  <c r="M162" i="11"/>
  <c r="N162" i="11" s="1"/>
  <c r="R162" i="11"/>
  <c r="S162" i="11"/>
  <c r="T162" i="11"/>
  <c r="Z162" i="11"/>
  <c r="AB162" i="11"/>
  <c r="I163" i="11"/>
  <c r="M163" i="11"/>
  <c r="N163" i="11" s="1"/>
  <c r="R163" i="11"/>
  <c r="S163" i="11"/>
  <c r="T163" i="11"/>
  <c r="Z163" i="11"/>
  <c r="AB163" i="11"/>
  <c r="I164" i="11"/>
  <c r="M164" i="11"/>
  <c r="N164" i="11" s="1"/>
  <c r="R164" i="11"/>
  <c r="S164" i="11"/>
  <c r="T164" i="11"/>
  <c r="Z164" i="11"/>
  <c r="AB164" i="11"/>
  <c r="I165" i="11"/>
  <c r="M165" i="11"/>
  <c r="N165" i="11" s="1"/>
  <c r="R165" i="11"/>
  <c r="T165" i="11" s="1"/>
  <c r="S165" i="11"/>
  <c r="Z165" i="11"/>
  <c r="AB165" i="11"/>
  <c r="I166" i="11"/>
  <c r="M166" i="11"/>
  <c r="N166" i="11" s="1"/>
  <c r="R166" i="11"/>
  <c r="S166" i="11"/>
  <c r="T166" i="11"/>
  <c r="Z166" i="11"/>
  <c r="AB166" i="11"/>
  <c r="I167" i="11"/>
  <c r="M167" i="11"/>
  <c r="N167" i="11" s="1"/>
  <c r="R167" i="11"/>
  <c r="S167" i="11"/>
  <c r="T167" i="11"/>
  <c r="Z167" i="11"/>
  <c r="AB167" i="11"/>
  <c r="I168" i="11"/>
  <c r="M168" i="11"/>
  <c r="N168" i="11" s="1"/>
  <c r="R168" i="11"/>
  <c r="T168" i="11" s="1"/>
  <c r="S168" i="11"/>
  <c r="Z168" i="11"/>
  <c r="AB168" i="11"/>
  <c r="I169" i="11"/>
  <c r="M169" i="11"/>
  <c r="N169" i="11" s="1"/>
  <c r="R169" i="11"/>
  <c r="T169" i="11" s="1"/>
  <c r="S169" i="11"/>
  <c r="Z169" i="11"/>
  <c r="AB169" i="11"/>
  <c r="I170" i="11"/>
  <c r="M170" i="11"/>
  <c r="N170" i="11" s="1"/>
  <c r="R170" i="11"/>
  <c r="S170" i="11"/>
  <c r="T170" i="11"/>
  <c r="Z170" i="11"/>
  <c r="AB170" i="11"/>
  <c r="I171" i="11"/>
  <c r="M171" i="11"/>
  <c r="N171" i="11" s="1"/>
  <c r="R171" i="11"/>
  <c r="S171" i="11"/>
  <c r="T171" i="11"/>
  <c r="Z171" i="11"/>
  <c r="AB171" i="11"/>
  <c r="I172" i="11"/>
  <c r="M172" i="11"/>
  <c r="N172" i="11" s="1"/>
  <c r="R172" i="11"/>
  <c r="T172" i="11" s="1"/>
  <c r="S172" i="11"/>
  <c r="Z172" i="11"/>
  <c r="AB172" i="11"/>
  <c r="I173" i="11"/>
  <c r="M173" i="11"/>
  <c r="N173" i="11" s="1"/>
  <c r="R173" i="11"/>
  <c r="T173" i="11" s="1"/>
  <c r="S173" i="11"/>
  <c r="Z173" i="11"/>
  <c r="AB173" i="11"/>
  <c r="I174" i="11"/>
  <c r="M174" i="11"/>
  <c r="N174" i="11" s="1"/>
  <c r="R174" i="11"/>
  <c r="S174" i="11"/>
  <c r="T174" i="11"/>
  <c r="Z174" i="11"/>
  <c r="AB174" i="11"/>
  <c r="I175" i="11"/>
  <c r="M175" i="11"/>
  <c r="N175" i="11" s="1"/>
  <c r="R175" i="11"/>
  <c r="S175" i="11"/>
  <c r="T175" i="11"/>
  <c r="Z175" i="11"/>
  <c r="AB175" i="11"/>
  <c r="I176" i="11"/>
  <c r="M176" i="11"/>
  <c r="N176" i="11" s="1"/>
  <c r="R176" i="11"/>
  <c r="T176" i="11" s="1"/>
  <c r="S176" i="11"/>
  <c r="Z176" i="11"/>
  <c r="AB176" i="11"/>
  <c r="I177" i="11"/>
  <c r="M177" i="11"/>
  <c r="N177" i="11" s="1"/>
  <c r="R177" i="11"/>
  <c r="T177" i="11" s="1"/>
  <c r="S177" i="11"/>
  <c r="Z177" i="11"/>
  <c r="AB177" i="11"/>
  <c r="I178" i="11"/>
  <c r="M178" i="11"/>
  <c r="N178" i="11" s="1"/>
  <c r="R178" i="11"/>
  <c r="S178" i="11"/>
  <c r="T178" i="11"/>
  <c r="Z178" i="11"/>
  <c r="AB178" i="11"/>
  <c r="I179" i="11"/>
  <c r="M179" i="11"/>
  <c r="N179" i="11" s="1"/>
  <c r="R179" i="11"/>
  <c r="S179" i="11"/>
  <c r="T179" i="11"/>
  <c r="Z179" i="11"/>
  <c r="AB179" i="11"/>
  <c r="I180" i="11"/>
  <c r="M180" i="11"/>
  <c r="N180" i="11" s="1"/>
  <c r="R180" i="11"/>
  <c r="T180" i="11" s="1"/>
  <c r="S180" i="11"/>
  <c r="Z180" i="11"/>
  <c r="AB180" i="11"/>
  <c r="I181" i="11"/>
  <c r="M181" i="11"/>
  <c r="N181" i="11" s="1"/>
  <c r="R181" i="11"/>
  <c r="T181" i="11" s="1"/>
  <c r="S181" i="11"/>
  <c r="Z181" i="11"/>
  <c r="AB181" i="11"/>
  <c r="I182" i="11"/>
  <c r="M182" i="11"/>
  <c r="N182" i="11" s="1"/>
  <c r="R182" i="11"/>
  <c r="S182" i="11"/>
  <c r="T182" i="11"/>
  <c r="Z182" i="11"/>
  <c r="AB182" i="11"/>
  <c r="I183" i="11"/>
  <c r="Z183" i="11" s="1"/>
  <c r="M183" i="11"/>
  <c r="N183" i="11" s="1"/>
  <c r="R183" i="11"/>
  <c r="S183" i="11"/>
  <c r="T183" i="11"/>
  <c r="AB183" i="11"/>
  <c r="I184" i="11"/>
  <c r="Z184" i="11" s="1"/>
  <c r="M184" i="11"/>
  <c r="N184" i="11" s="1"/>
  <c r="R184" i="11"/>
  <c r="T184" i="11" s="1"/>
  <c r="S184" i="11"/>
  <c r="AB184" i="11"/>
  <c r="I185" i="11"/>
  <c r="Z185" i="11" s="1"/>
  <c r="M185" i="11"/>
  <c r="N185" i="11" s="1"/>
  <c r="R185" i="11"/>
  <c r="S185" i="11"/>
  <c r="T185" i="11"/>
  <c r="AB185" i="11"/>
  <c r="I186" i="11"/>
  <c r="Z186" i="11" s="1"/>
  <c r="M186" i="11"/>
  <c r="N186" i="11" s="1"/>
  <c r="R186" i="11"/>
  <c r="T186" i="11" s="1"/>
  <c r="S186" i="11"/>
  <c r="AB186" i="11"/>
  <c r="I187" i="11"/>
  <c r="Z187" i="11" s="1"/>
  <c r="M187" i="11"/>
  <c r="N187" i="11" s="1"/>
  <c r="R187" i="11"/>
  <c r="S187" i="11"/>
  <c r="T187" i="11"/>
  <c r="AB187" i="11"/>
  <c r="I188" i="11"/>
  <c r="Z188" i="11" s="1"/>
  <c r="M188" i="11"/>
  <c r="N188" i="11" s="1"/>
  <c r="R188" i="11"/>
  <c r="T188" i="11" s="1"/>
  <c r="S188" i="11"/>
  <c r="AB188" i="11"/>
  <c r="I189" i="11"/>
  <c r="Z189" i="11" s="1"/>
  <c r="M189" i="11"/>
  <c r="N189" i="11" s="1"/>
  <c r="R189" i="11"/>
  <c r="S189" i="11"/>
  <c r="T189" i="11"/>
  <c r="AB189" i="11"/>
  <c r="I190" i="11"/>
  <c r="Z190" i="11" s="1"/>
  <c r="M190" i="11"/>
  <c r="N190" i="11" s="1"/>
  <c r="R190" i="11"/>
  <c r="T190" i="11" s="1"/>
  <c r="S190" i="11"/>
  <c r="AB190" i="11"/>
  <c r="I191" i="11"/>
  <c r="Z191" i="11" s="1"/>
  <c r="M191" i="11"/>
  <c r="N191" i="11" s="1"/>
  <c r="R191" i="11"/>
  <c r="S191" i="11"/>
  <c r="T191" i="11"/>
  <c r="AB191" i="11"/>
  <c r="I192" i="11"/>
  <c r="Z192" i="11" s="1"/>
  <c r="M192" i="11"/>
  <c r="N192" i="11" s="1"/>
  <c r="R192" i="11"/>
  <c r="T192" i="11" s="1"/>
  <c r="S192" i="11"/>
  <c r="AB192" i="11"/>
  <c r="I193" i="11"/>
  <c r="Z193" i="11" s="1"/>
  <c r="M193" i="11"/>
  <c r="N193" i="11" s="1"/>
  <c r="R193" i="11"/>
  <c r="S193" i="11"/>
  <c r="T193" i="11"/>
  <c r="AB193" i="11"/>
  <c r="I194" i="11"/>
  <c r="Z194" i="11" s="1"/>
  <c r="M194" i="11"/>
  <c r="N194" i="11" s="1"/>
  <c r="R194" i="11"/>
  <c r="T194" i="11" s="1"/>
  <c r="S194" i="11"/>
  <c r="AB194" i="11"/>
  <c r="I195" i="11"/>
  <c r="Z195" i="11" s="1"/>
  <c r="AA195" i="11" s="1"/>
  <c r="AC195" i="11" s="1"/>
  <c r="O195" i="11" s="1"/>
  <c r="M195" i="11"/>
  <c r="N195" i="11" s="1"/>
  <c r="R195" i="11"/>
  <c r="S195" i="11"/>
  <c r="T195" i="11"/>
  <c r="AB195" i="11"/>
  <c r="I196" i="11"/>
  <c r="Z196" i="11" s="1"/>
  <c r="M196" i="11"/>
  <c r="N196" i="11" s="1"/>
  <c r="R196" i="11"/>
  <c r="T196" i="11" s="1"/>
  <c r="S196" i="11"/>
  <c r="AB196" i="11"/>
  <c r="I197" i="11"/>
  <c r="Z197" i="11" s="1"/>
  <c r="M197" i="11"/>
  <c r="N197" i="11" s="1"/>
  <c r="R197" i="11"/>
  <c r="S197" i="11"/>
  <c r="T197" i="11"/>
  <c r="AB197" i="11"/>
  <c r="I198" i="11"/>
  <c r="Z198" i="11" s="1"/>
  <c r="M198" i="11"/>
  <c r="N198" i="11" s="1"/>
  <c r="R198" i="11"/>
  <c r="T198" i="11" s="1"/>
  <c r="S198" i="11"/>
  <c r="AB198" i="11"/>
  <c r="I199" i="11"/>
  <c r="Z199" i="11" s="1"/>
  <c r="M199" i="11"/>
  <c r="N199" i="11" s="1"/>
  <c r="R199" i="11"/>
  <c r="S199" i="11"/>
  <c r="T199" i="11"/>
  <c r="AB199" i="11"/>
  <c r="I200" i="11"/>
  <c r="Z200" i="11" s="1"/>
  <c r="M200" i="11"/>
  <c r="N200" i="11" s="1"/>
  <c r="R200" i="11"/>
  <c r="T200" i="11" s="1"/>
  <c r="S200" i="11"/>
  <c r="AB200" i="11"/>
  <c r="I201" i="11"/>
  <c r="Z201" i="11" s="1"/>
  <c r="M201" i="11"/>
  <c r="N201" i="11" s="1"/>
  <c r="R201" i="11"/>
  <c r="S201" i="11"/>
  <c r="T201" i="11"/>
  <c r="AB201" i="11"/>
  <c r="I202" i="11"/>
  <c r="Z202" i="11" s="1"/>
  <c r="M202" i="11"/>
  <c r="N202" i="11" s="1"/>
  <c r="R202" i="11"/>
  <c r="T202" i="11" s="1"/>
  <c r="S202" i="11"/>
  <c r="AB202" i="11"/>
  <c r="I203" i="11"/>
  <c r="Z203" i="11" s="1"/>
  <c r="M203" i="11"/>
  <c r="N203" i="11" s="1"/>
  <c r="R203" i="11"/>
  <c r="S203" i="11"/>
  <c r="T203" i="11"/>
  <c r="AB203" i="11"/>
  <c r="I204" i="11"/>
  <c r="Z204" i="11" s="1"/>
  <c r="M204" i="11"/>
  <c r="N204" i="11" s="1"/>
  <c r="R204" i="11"/>
  <c r="T204" i="11" s="1"/>
  <c r="S204" i="11"/>
  <c r="AB204" i="11"/>
  <c r="I205" i="11"/>
  <c r="Z205" i="11" s="1"/>
  <c r="AA205" i="11" s="1"/>
  <c r="M205" i="11"/>
  <c r="N205" i="11" s="1"/>
  <c r="R205" i="11"/>
  <c r="S205" i="11"/>
  <c r="T205" i="11"/>
  <c r="AB205" i="11"/>
  <c r="I206" i="11"/>
  <c r="M206" i="11"/>
  <c r="N206" i="11"/>
  <c r="R206" i="11"/>
  <c r="T206" i="11" s="1"/>
  <c r="S206" i="11"/>
  <c r="Z206" i="11"/>
  <c r="AB206" i="11"/>
  <c r="I207" i="11"/>
  <c r="Z207" i="11" s="1"/>
  <c r="M207" i="11"/>
  <c r="N207" i="11"/>
  <c r="R207" i="11"/>
  <c r="T207" i="11" s="1"/>
  <c r="S207" i="11"/>
  <c r="AB207" i="11"/>
  <c r="I208" i="11"/>
  <c r="Z208" i="11" s="1"/>
  <c r="M208" i="11"/>
  <c r="N208" i="11" s="1"/>
  <c r="R208" i="11"/>
  <c r="T208" i="11" s="1"/>
  <c r="S208" i="11"/>
  <c r="AB208" i="11"/>
  <c r="I209" i="11"/>
  <c r="Z209" i="11" s="1"/>
  <c r="AA209" i="11" s="1"/>
  <c r="AC209" i="11" s="1"/>
  <c r="O209" i="11" s="1"/>
  <c r="M209" i="11"/>
  <c r="N209" i="11" s="1"/>
  <c r="R209" i="11"/>
  <c r="S209" i="11"/>
  <c r="T209" i="11"/>
  <c r="AB209" i="11"/>
  <c r="I210" i="11"/>
  <c r="M210" i="11"/>
  <c r="N210" i="11"/>
  <c r="R210" i="11"/>
  <c r="S210" i="11"/>
  <c r="T210" i="11"/>
  <c r="AB210" i="11"/>
  <c r="I211" i="11"/>
  <c r="M211" i="11"/>
  <c r="N211" i="11" s="1"/>
  <c r="R211" i="11"/>
  <c r="S211" i="11"/>
  <c r="T211" i="11"/>
  <c r="Z211" i="11"/>
  <c r="AA211" i="11"/>
  <c r="AC211" i="11" s="1"/>
  <c r="AB211" i="11"/>
  <c r="I212" i="11"/>
  <c r="Z212" i="11" s="1"/>
  <c r="M212" i="11"/>
  <c r="N212" i="11" s="1"/>
  <c r="R212" i="11"/>
  <c r="S212" i="11"/>
  <c r="T212" i="11"/>
  <c r="AA212" i="11"/>
  <c r="AC212" i="11" s="1"/>
  <c r="AB212" i="11"/>
  <c r="I213" i="11"/>
  <c r="M213" i="11"/>
  <c r="N213" i="11" s="1"/>
  <c r="R213" i="11"/>
  <c r="S213" i="11"/>
  <c r="T213" i="11"/>
  <c r="Z213" i="11"/>
  <c r="AB213" i="11"/>
  <c r="I214" i="11"/>
  <c r="M214" i="11"/>
  <c r="N214" i="11" s="1"/>
  <c r="R214" i="11"/>
  <c r="T214" i="11" s="1"/>
  <c r="S214" i="11"/>
  <c r="Z214" i="11"/>
  <c r="AB214" i="11"/>
  <c r="I215" i="11"/>
  <c r="M215" i="11"/>
  <c r="N215" i="11" s="1"/>
  <c r="R215" i="11"/>
  <c r="T215" i="11" s="1"/>
  <c r="S215" i="11"/>
  <c r="Z215" i="11"/>
  <c r="AB215" i="11"/>
  <c r="I216" i="11"/>
  <c r="M216" i="11"/>
  <c r="N216" i="11" s="1"/>
  <c r="R216" i="11"/>
  <c r="S216" i="11"/>
  <c r="T216" i="11"/>
  <c r="Z216" i="11"/>
  <c r="AB216" i="11"/>
  <c r="I217" i="11"/>
  <c r="M217" i="11"/>
  <c r="N217" i="11" s="1"/>
  <c r="R217" i="11"/>
  <c r="S217" i="11"/>
  <c r="T217" i="11"/>
  <c r="Z217" i="11"/>
  <c r="AA217" i="11"/>
  <c r="AC217" i="11" s="1"/>
  <c r="O217" i="11" s="1"/>
  <c r="AB217" i="11"/>
  <c r="I218" i="11"/>
  <c r="M218" i="11"/>
  <c r="N218" i="11"/>
  <c r="R218" i="11"/>
  <c r="T218" i="11" s="1"/>
  <c r="S218" i="11"/>
  <c r="Z218" i="11"/>
  <c r="AB218" i="11"/>
  <c r="I219" i="11"/>
  <c r="Z219" i="11" s="1"/>
  <c r="M219" i="11"/>
  <c r="N219" i="11" s="1"/>
  <c r="R219" i="11"/>
  <c r="S219" i="11"/>
  <c r="T219" i="11"/>
  <c r="AB219" i="11"/>
  <c r="I220" i="11"/>
  <c r="Z220" i="11" s="1"/>
  <c r="M220" i="11"/>
  <c r="N220" i="11" s="1"/>
  <c r="R220" i="11"/>
  <c r="T220" i="11" s="1"/>
  <c r="S220" i="11"/>
  <c r="AA220" i="11"/>
  <c r="AC220" i="11" s="1"/>
  <c r="AB220" i="11"/>
  <c r="I221" i="11"/>
  <c r="M221" i="11"/>
  <c r="N221" i="11" s="1"/>
  <c r="R221" i="11"/>
  <c r="T221" i="11" s="1"/>
  <c r="S221" i="11"/>
  <c r="Z221" i="11"/>
  <c r="AA221" i="11"/>
  <c r="AB221" i="11"/>
  <c r="I222" i="11"/>
  <c r="M222" i="11"/>
  <c r="N222" i="11"/>
  <c r="R222" i="11"/>
  <c r="S222" i="11"/>
  <c r="T222" i="11"/>
  <c r="Z222" i="11"/>
  <c r="AB222" i="11"/>
  <c r="I223" i="11"/>
  <c r="M223" i="11"/>
  <c r="N223" i="11"/>
  <c r="R223" i="11"/>
  <c r="S223" i="11"/>
  <c r="T223" i="11"/>
  <c r="Z223" i="11"/>
  <c r="AB223" i="11"/>
  <c r="I224" i="11"/>
  <c r="M224" i="11"/>
  <c r="N224" i="11" s="1"/>
  <c r="R224" i="11"/>
  <c r="T224" i="11" s="1"/>
  <c r="S224" i="11"/>
  <c r="Z224" i="11"/>
  <c r="AB224" i="11"/>
  <c r="I225" i="11"/>
  <c r="M225" i="11"/>
  <c r="N225" i="11" s="1"/>
  <c r="R225" i="11"/>
  <c r="T225" i="11" s="1"/>
  <c r="S225" i="11"/>
  <c r="Z225" i="11"/>
  <c r="AB225" i="11"/>
  <c r="I226" i="11"/>
  <c r="M226" i="11"/>
  <c r="N226" i="11" s="1"/>
  <c r="R226" i="11"/>
  <c r="S226" i="11"/>
  <c r="T226" i="11"/>
  <c r="Z226" i="11"/>
  <c r="AA226" i="11"/>
  <c r="AC226" i="11" s="1"/>
  <c r="O226" i="11"/>
  <c r="AB226" i="11"/>
  <c r="I227" i="11"/>
  <c r="Z227" i="11" s="1"/>
  <c r="M227" i="11"/>
  <c r="N227" i="11"/>
  <c r="R227" i="11"/>
  <c r="T227" i="11" s="1"/>
  <c r="S227" i="11"/>
  <c r="AB227" i="11"/>
  <c r="I228" i="11"/>
  <c r="M228" i="11"/>
  <c r="N228" i="11"/>
  <c r="R228" i="11"/>
  <c r="S228" i="11"/>
  <c r="T228" i="11"/>
  <c r="Z228" i="11"/>
  <c r="AB228" i="11"/>
  <c r="I229" i="11"/>
  <c r="M229" i="11"/>
  <c r="N229" i="11"/>
  <c r="R229" i="11"/>
  <c r="T229" i="11" s="1"/>
  <c r="S229" i="11"/>
  <c r="Z229" i="11"/>
  <c r="AB229" i="11"/>
  <c r="I230" i="11"/>
  <c r="Z230" i="11" s="1"/>
  <c r="M230" i="11"/>
  <c r="N230" i="11" s="1"/>
  <c r="R230" i="11"/>
  <c r="T230" i="11" s="1"/>
  <c r="S230" i="11"/>
  <c r="AB230" i="11"/>
  <c r="I231" i="11"/>
  <c r="Z231" i="11" s="1"/>
  <c r="M231" i="11"/>
  <c r="N231" i="11" s="1"/>
  <c r="R231" i="11"/>
  <c r="S231" i="11"/>
  <c r="T231" i="11"/>
  <c r="AB231" i="11"/>
  <c r="I232" i="11"/>
  <c r="Z232" i="11" s="1"/>
  <c r="M232" i="11"/>
  <c r="N232" i="11" s="1"/>
  <c r="R232" i="11"/>
  <c r="T232" i="11" s="1"/>
  <c r="S232" i="11"/>
  <c r="AB232" i="11"/>
  <c r="I233" i="11"/>
  <c r="Z233" i="11" s="1"/>
  <c r="M233" i="11"/>
  <c r="N233" i="11" s="1"/>
  <c r="R233" i="11"/>
  <c r="S233" i="11"/>
  <c r="T233" i="11"/>
  <c r="AB233" i="11"/>
  <c r="I234" i="11"/>
  <c r="Z234" i="11" s="1"/>
  <c r="M234" i="11"/>
  <c r="N234" i="11" s="1"/>
  <c r="R234" i="11"/>
  <c r="T234" i="11" s="1"/>
  <c r="S234" i="11"/>
  <c r="AA234" i="11"/>
  <c r="AC234" i="11" s="1"/>
  <c r="O234" i="11" s="1"/>
  <c r="AB234" i="11"/>
  <c r="I235" i="11"/>
  <c r="M235" i="11"/>
  <c r="N235" i="11"/>
  <c r="R235" i="11"/>
  <c r="S235" i="11"/>
  <c r="T235" i="11"/>
  <c r="Z235" i="11"/>
  <c r="AB235" i="11"/>
  <c r="I236" i="11"/>
  <c r="M236" i="11"/>
  <c r="N236" i="11"/>
  <c r="R236" i="11"/>
  <c r="S236" i="11"/>
  <c r="T236" i="11"/>
  <c r="Z236" i="11"/>
  <c r="AB236" i="11"/>
  <c r="I237" i="11"/>
  <c r="M237" i="11"/>
  <c r="N237" i="11"/>
  <c r="R237" i="11"/>
  <c r="T237" i="11" s="1"/>
  <c r="S237" i="11"/>
  <c r="AB237" i="11"/>
  <c r="I238" i="11"/>
  <c r="Z238" i="11" s="1"/>
  <c r="M238" i="11"/>
  <c r="N238" i="11" s="1"/>
  <c r="R238" i="11"/>
  <c r="S238" i="11"/>
  <c r="T238" i="11"/>
  <c r="AB238" i="11"/>
  <c r="I239" i="11"/>
  <c r="Z239" i="11" s="1"/>
  <c r="AA239" i="11" s="1"/>
  <c r="AC239" i="11" s="1"/>
  <c r="M239" i="11"/>
  <c r="N239" i="11" s="1"/>
  <c r="R239" i="11"/>
  <c r="T239" i="11" s="1"/>
  <c r="S239" i="11"/>
  <c r="O239" i="11"/>
  <c r="AB239" i="11"/>
  <c r="I240" i="11"/>
  <c r="M240" i="11"/>
  <c r="N240" i="11"/>
  <c r="R240" i="11"/>
  <c r="S240" i="11"/>
  <c r="T240" i="11"/>
  <c r="Z240" i="11"/>
  <c r="AB240" i="11"/>
  <c r="I241" i="11"/>
  <c r="M241" i="11"/>
  <c r="N241" i="11"/>
  <c r="R241" i="11"/>
  <c r="S241" i="11"/>
  <c r="T241" i="11"/>
  <c r="Z241" i="11"/>
  <c r="AB241" i="11"/>
  <c r="I242" i="11"/>
  <c r="M242" i="11"/>
  <c r="N242" i="11"/>
  <c r="R242" i="11"/>
  <c r="T242" i="11" s="1"/>
  <c r="S242" i="11"/>
  <c r="Z242" i="11"/>
  <c r="AB242" i="11"/>
  <c r="I243" i="11"/>
  <c r="Z243" i="11" s="1"/>
  <c r="M243" i="11"/>
  <c r="N243" i="11"/>
  <c r="R243" i="11"/>
  <c r="T243" i="11" s="1"/>
  <c r="S243" i="11"/>
  <c r="AB243" i="11"/>
  <c r="I244" i="11"/>
  <c r="M244" i="11"/>
  <c r="N244" i="11"/>
  <c r="R244" i="11"/>
  <c r="T244" i="11" s="1"/>
  <c r="S244" i="11"/>
  <c r="Z244" i="11"/>
  <c r="AB244" i="11"/>
  <c r="I245" i="11"/>
  <c r="Z245" i="11" s="1"/>
  <c r="M245" i="11"/>
  <c r="N245" i="11" s="1"/>
  <c r="R245" i="11"/>
  <c r="S245" i="11"/>
  <c r="T245" i="11"/>
  <c r="AB245" i="11"/>
  <c r="I246" i="11"/>
  <c r="Z246" i="11" s="1"/>
  <c r="M246" i="11"/>
  <c r="N246" i="11" s="1"/>
  <c r="R246" i="11"/>
  <c r="T246" i="11" s="1"/>
  <c r="S246" i="11"/>
  <c r="AB246" i="11"/>
  <c r="I247" i="11"/>
  <c r="Z247" i="11" s="1"/>
  <c r="M247" i="11"/>
  <c r="N247" i="11" s="1"/>
  <c r="R247" i="11"/>
  <c r="S247" i="11"/>
  <c r="T247" i="11"/>
  <c r="AA247" i="11"/>
  <c r="AC247" i="11" s="1"/>
  <c r="O247" i="11" s="1"/>
  <c r="AB247" i="11"/>
  <c r="I248" i="11"/>
  <c r="Z248" i="11" s="1"/>
  <c r="M248" i="11"/>
  <c r="N248" i="11" s="1"/>
  <c r="R248" i="11"/>
  <c r="S248" i="11"/>
  <c r="T248" i="11"/>
  <c r="AB248" i="11"/>
  <c r="I249" i="11"/>
  <c r="M249" i="11"/>
  <c r="N249" i="11" s="1"/>
  <c r="R249" i="11"/>
  <c r="S249" i="11"/>
  <c r="T249" i="11"/>
  <c r="Z249" i="11"/>
  <c r="AA249" i="11"/>
  <c r="AC249" i="11" s="1"/>
  <c r="AB249" i="11"/>
  <c r="I250" i="11"/>
  <c r="M250" i="11"/>
  <c r="N250" i="11" s="1"/>
  <c r="R250" i="11"/>
  <c r="S250" i="11"/>
  <c r="T250" i="11"/>
  <c r="AB250" i="11"/>
  <c r="I251" i="11"/>
  <c r="Z251" i="11" s="1"/>
  <c r="AA251" i="11" s="1"/>
  <c r="M251" i="11"/>
  <c r="N251" i="11" s="1"/>
  <c r="R251" i="11"/>
  <c r="S251" i="11"/>
  <c r="T251" i="11"/>
  <c r="AB251" i="11"/>
  <c r="I252" i="11"/>
  <c r="Z252" i="11" s="1"/>
  <c r="M252" i="11"/>
  <c r="N252" i="11" s="1"/>
  <c r="R252" i="11"/>
  <c r="S252" i="11"/>
  <c r="T252" i="11"/>
  <c r="AB252" i="11"/>
  <c r="I253" i="11"/>
  <c r="Z253" i="11" s="1"/>
  <c r="M253" i="11"/>
  <c r="N253" i="11" s="1"/>
  <c r="R253" i="11"/>
  <c r="S253" i="11"/>
  <c r="T253" i="11"/>
  <c r="AB253" i="11"/>
  <c r="I254" i="11"/>
  <c r="Z254" i="11" s="1"/>
  <c r="M254" i="11"/>
  <c r="N254" i="11" s="1"/>
  <c r="R254" i="11"/>
  <c r="S254" i="11"/>
  <c r="T254" i="11"/>
  <c r="AB254" i="11"/>
  <c r="I255" i="11"/>
  <c r="M255" i="11"/>
  <c r="N255" i="11" s="1"/>
  <c r="R255" i="11"/>
  <c r="S255" i="11"/>
  <c r="T255" i="11"/>
  <c r="Z255" i="11"/>
  <c r="AA255" i="11"/>
  <c r="AC255" i="11" s="1"/>
  <c r="O255" i="11" s="1"/>
  <c r="AB255" i="11"/>
  <c r="I256" i="11"/>
  <c r="AA256" i="11" s="1"/>
  <c r="M256" i="11"/>
  <c r="N256" i="11"/>
  <c r="R256" i="11"/>
  <c r="T256" i="11" s="1"/>
  <c r="S256" i="11"/>
  <c r="Z256" i="11"/>
  <c r="AB256" i="11"/>
  <c r="I257" i="11"/>
  <c r="M257" i="11"/>
  <c r="N257" i="11" s="1"/>
  <c r="R257" i="11"/>
  <c r="T257" i="11" s="1"/>
  <c r="S257" i="11"/>
  <c r="Z257" i="11"/>
  <c r="AA257" i="11"/>
  <c r="AC257" i="11" s="1"/>
  <c r="AB257" i="11"/>
  <c r="I258" i="11"/>
  <c r="Z258" i="11" s="1"/>
  <c r="M258" i="11"/>
  <c r="N258" i="11" s="1"/>
  <c r="R258" i="11"/>
  <c r="T258" i="11" s="1"/>
  <c r="S258" i="11"/>
  <c r="AB258" i="11"/>
  <c r="I259" i="11"/>
  <c r="M259" i="11"/>
  <c r="N259" i="11" s="1"/>
  <c r="R259" i="11"/>
  <c r="S259" i="11"/>
  <c r="T259" i="11"/>
  <c r="Z259" i="11"/>
  <c r="AB259" i="11"/>
  <c r="I260" i="11"/>
  <c r="M260" i="11"/>
  <c r="N260" i="11" s="1"/>
  <c r="R260" i="11"/>
  <c r="S260" i="11"/>
  <c r="T260" i="11"/>
  <c r="Z260" i="11"/>
  <c r="AB260" i="11"/>
  <c r="I261" i="11"/>
  <c r="M261" i="11"/>
  <c r="N261" i="11" s="1"/>
  <c r="R261" i="11"/>
  <c r="S261" i="11"/>
  <c r="T261" i="11"/>
  <c r="Z261" i="11"/>
  <c r="I262" i="11"/>
  <c r="M262" i="11"/>
  <c r="N262" i="11" s="1"/>
  <c r="R262" i="11"/>
  <c r="T262" i="11" s="1"/>
  <c r="S262" i="11"/>
  <c r="I263" i="11"/>
  <c r="M263" i="11"/>
  <c r="N263" i="11"/>
  <c r="R263" i="11"/>
  <c r="S263" i="11"/>
  <c r="T263" i="11"/>
  <c r="AB263" i="11"/>
  <c r="I264" i="11"/>
  <c r="M264" i="11"/>
  <c r="N264" i="11" s="1"/>
  <c r="R264" i="11"/>
  <c r="S264" i="11"/>
  <c r="T264" i="11"/>
  <c r="Z264" i="11"/>
  <c r="AA264" i="11"/>
  <c r="AB264" i="11"/>
  <c r="I265" i="11"/>
  <c r="M265" i="11"/>
  <c r="N265" i="11"/>
  <c r="R265" i="11"/>
  <c r="S265" i="11"/>
  <c r="T265" i="11"/>
  <c r="AB265" i="11"/>
  <c r="I266" i="11"/>
  <c r="M266" i="11"/>
  <c r="N266" i="11"/>
  <c r="R266" i="11"/>
  <c r="T266" i="11" s="1"/>
  <c r="S266" i="11"/>
  <c r="Z266" i="11"/>
  <c r="AB266" i="11"/>
  <c r="I267" i="11"/>
  <c r="M267" i="11"/>
  <c r="N267" i="11"/>
  <c r="R267" i="11"/>
  <c r="T267" i="11" s="1"/>
  <c r="S267" i="11"/>
  <c r="Z267" i="11"/>
  <c r="AB267" i="11"/>
  <c r="I268" i="11"/>
  <c r="M268" i="11"/>
  <c r="N268" i="11"/>
  <c r="R268" i="11"/>
  <c r="T268" i="11" s="1"/>
  <c r="S268" i="11"/>
  <c r="Z268" i="11"/>
  <c r="AB268" i="11"/>
  <c r="I269" i="11"/>
  <c r="M269" i="11"/>
  <c r="N269" i="11" s="1"/>
  <c r="R269" i="11"/>
  <c r="S269" i="11"/>
  <c r="T269" i="11"/>
  <c r="Z269" i="11"/>
  <c r="AB269" i="11"/>
  <c r="I270" i="11"/>
  <c r="M270" i="11"/>
  <c r="N270" i="11" s="1"/>
  <c r="R270" i="11"/>
  <c r="S270" i="11"/>
  <c r="T270" i="11"/>
  <c r="Z270" i="11"/>
  <c r="AA270" i="11"/>
  <c r="AC270" i="11" s="1"/>
  <c r="O270" i="11"/>
  <c r="AB270" i="11"/>
  <c r="I271" i="11"/>
  <c r="AA271" i="11" s="1"/>
  <c r="AC271" i="11" s="1"/>
  <c r="O271" i="11" s="1"/>
  <c r="M271" i="11"/>
  <c r="N271" i="11"/>
  <c r="R271" i="11"/>
  <c r="T271" i="11" s="1"/>
  <c r="S271" i="11"/>
  <c r="Z271" i="11"/>
  <c r="AB271" i="11"/>
  <c r="I272" i="11"/>
  <c r="Z272" i="11" s="1"/>
  <c r="M272" i="11"/>
  <c r="N272" i="11" s="1"/>
  <c r="R272" i="11"/>
  <c r="T272" i="11" s="1"/>
  <c r="S272" i="11"/>
  <c r="AA272" i="11"/>
  <c r="AB272" i="11"/>
  <c r="I273" i="11"/>
  <c r="M273" i="11"/>
  <c r="N273" i="11"/>
  <c r="R273" i="11"/>
  <c r="T273" i="11" s="1"/>
  <c r="S273" i="11"/>
  <c r="Z273" i="11"/>
  <c r="AB273" i="11"/>
  <c r="I274" i="11"/>
  <c r="M274" i="11"/>
  <c r="N274" i="11"/>
  <c r="R274" i="11"/>
  <c r="S274" i="11"/>
  <c r="T274" i="11"/>
  <c r="AB274" i="11"/>
  <c r="I275" i="11"/>
  <c r="M275" i="11"/>
  <c r="N275" i="11" s="1"/>
  <c r="R275" i="11"/>
  <c r="S275" i="11"/>
  <c r="T275" i="11"/>
  <c r="Z275" i="11"/>
  <c r="AB275" i="11"/>
  <c r="I276" i="11"/>
  <c r="M276" i="11"/>
  <c r="N276" i="11" s="1"/>
  <c r="R276" i="11"/>
  <c r="S276" i="11"/>
  <c r="T276" i="11"/>
  <c r="Z276" i="11"/>
  <c r="AA276" i="11"/>
  <c r="AC276" i="11" s="1"/>
  <c r="O276" i="11"/>
  <c r="AB276" i="11"/>
  <c r="I277" i="11"/>
  <c r="M277" i="11"/>
  <c r="N277" i="11"/>
  <c r="R277" i="11"/>
  <c r="T277" i="11" s="1"/>
  <c r="S277" i="11"/>
  <c r="Z277" i="11"/>
  <c r="AB277" i="11"/>
  <c r="I278" i="11"/>
  <c r="M278" i="11"/>
  <c r="N278" i="11"/>
  <c r="R278" i="11"/>
  <c r="T278" i="11" s="1"/>
  <c r="S278" i="11"/>
  <c r="Z278" i="11"/>
  <c r="AB278" i="11"/>
  <c r="I279" i="11"/>
  <c r="AA279" i="11" s="1"/>
  <c r="AC279" i="11" s="1"/>
  <c r="O279" i="11" s="1"/>
  <c r="M279" i="11"/>
  <c r="N279" i="11"/>
  <c r="R279" i="11"/>
  <c r="T279" i="11" s="1"/>
  <c r="S279" i="11"/>
  <c r="Z279" i="11"/>
  <c r="AB279" i="11"/>
  <c r="I280" i="11"/>
  <c r="Z280" i="11" s="1"/>
  <c r="M280" i="11"/>
  <c r="N280" i="11" s="1"/>
  <c r="R280" i="11"/>
  <c r="T280" i="11" s="1"/>
  <c r="S280" i="11"/>
  <c r="AA280" i="11"/>
  <c r="AC280" i="11" s="1"/>
  <c r="O280" i="11" s="1"/>
  <c r="AB280" i="11"/>
  <c r="I281" i="11"/>
  <c r="M281" i="11"/>
  <c r="N281" i="11"/>
  <c r="R281" i="11"/>
  <c r="S281" i="11"/>
  <c r="T281" i="11"/>
  <c r="AB281" i="11"/>
  <c r="I282" i="11"/>
  <c r="M282" i="11"/>
  <c r="N282" i="11"/>
  <c r="R282" i="11"/>
  <c r="T282" i="11" s="1"/>
  <c r="S282" i="11"/>
  <c r="Z282" i="11"/>
  <c r="AB282" i="11"/>
  <c r="I283" i="11"/>
  <c r="M283" i="11"/>
  <c r="N283" i="11"/>
  <c r="R283" i="11"/>
  <c r="T283" i="11" s="1"/>
  <c r="S283" i="11"/>
  <c r="Z283" i="11"/>
  <c r="AB283" i="11"/>
  <c r="I284" i="11"/>
  <c r="M284" i="11"/>
  <c r="N284" i="11"/>
  <c r="R284" i="11"/>
  <c r="T284" i="11" s="1"/>
  <c r="S284" i="11"/>
  <c r="Z284" i="11"/>
  <c r="AB284" i="11"/>
  <c r="I285" i="11"/>
  <c r="M285" i="11"/>
  <c r="N285" i="11" s="1"/>
  <c r="R285" i="11"/>
  <c r="S285" i="11"/>
  <c r="T285" i="11"/>
  <c r="Z285" i="11"/>
  <c r="AB285" i="11"/>
  <c r="I286" i="11"/>
  <c r="M286" i="11"/>
  <c r="N286" i="11" s="1"/>
  <c r="R286" i="11"/>
  <c r="S286" i="11"/>
  <c r="T286" i="11"/>
  <c r="Z286" i="11"/>
  <c r="AA286" i="11"/>
  <c r="AC286" i="11" s="1"/>
  <c r="O286" i="11"/>
  <c r="AB286" i="11"/>
  <c r="I287" i="11"/>
  <c r="AA287" i="11" s="1"/>
  <c r="AC287" i="11" s="1"/>
  <c r="O287" i="11" s="1"/>
  <c r="M287" i="11"/>
  <c r="N287" i="11"/>
  <c r="R287" i="11"/>
  <c r="T287" i="11" s="1"/>
  <c r="S287" i="11"/>
  <c r="Z287" i="11"/>
  <c r="AB287" i="11"/>
  <c r="I288" i="11"/>
  <c r="Z288" i="11" s="1"/>
  <c r="M288" i="11"/>
  <c r="N288" i="11" s="1"/>
  <c r="R288" i="11"/>
  <c r="T288" i="11" s="1"/>
  <c r="S288" i="11"/>
  <c r="AA288" i="11"/>
  <c r="AB288" i="11"/>
  <c r="I289" i="11"/>
  <c r="M289" i="11"/>
  <c r="N289" i="11"/>
  <c r="R289" i="11"/>
  <c r="T289" i="11" s="1"/>
  <c r="S289" i="11"/>
  <c r="Z289" i="11"/>
  <c r="AB289" i="11"/>
  <c r="I290" i="11"/>
  <c r="M290" i="11"/>
  <c r="N290" i="11"/>
  <c r="R290" i="11"/>
  <c r="S290" i="11"/>
  <c r="T290" i="11"/>
  <c r="AB290" i="11"/>
  <c r="I291" i="11"/>
  <c r="M291" i="11"/>
  <c r="N291" i="11" s="1"/>
  <c r="R291" i="11"/>
  <c r="S291" i="11"/>
  <c r="T291" i="11"/>
  <c r="Z291" i="11"/>
  <c r="AB291" i="11"/>
  <c r="I292" i="11"/>
  <c r="M292" i="11"/>
  <c r="N292" i="11" s="1"/>
  <c r="R292" i="11"/>
  <c r="S292" i="11"/>
  <c r="T292" i="11"/>
  <c r="Z292" i="11"/>
  <c r="AA292" i="11"/>
  <c r="AC292" i="11" s="1"/>
  <c r="O292" i="11"/>
  <c r="AB292" i="11"/>
  <c r="I293" i="11"/>
  <c r="M293" i="11"/>
  <c r="N293" i="11"/>
  <c r="R293" i="11"/>
  <c r="T293" i="11" s="1"/>
  <c r="S293" i="11"/>
  <c r="Z293" i="11"/>
  <c r="AB293" i="11"/>
  <c r="I294" i="11"/>
  <c r="M294" i="11"/>
  <c r="N294" i="11"/>
  <c r="R294" i="11"/>
  <c r="T294" i="11" s="1"/>
  <c r="S294" i="11"/>
  <c r="Z294" i="11"/>
  <c r="AB294" i="11"/>
  <c r="I295" i="11"/>
  <c r="AA295" i="11" s="1"/>
  <c r="AC295" i="11" s="1"/>
  <c r="O295" i="11" s="1"/>
  <c r="M295" i="11"/>
  <c r="N295" i="11"/>
  <c r="R295" i="11"/>
  <c r="T295" i="11" s="1"/>
  <c r="S295" i="11"/>
  <c r="Z295" i="11"/>
  <c r="AB295" i="11"/>
  <c r="I296" i="11"/>
  <c r="Z296" i="11" s="1"/>
  <c r="M296" i="11"/>
  <c r="N296" i="11" s="1"/>
  <c r="R296" i="11"/>
  <c r="T296" i="11" s="1"/>
  <c r="S296" i="11"/>
  <c r="AA296" i="11"/>
  <c r="AC296" i="11" s="1"/>
  <c r="O296" i="11" s="1"/>
  <c r="AB296" i="11"/>
  <c r="I297" i="11"/>
  <c r="M297" i="11"/>
  <c r="N297" i="11"/>
  <c r="R297" i="11"/>
  <c r="S297" i="11"/>
  <c r="T297" i="11"/>
  <c r="AB297" i="11"/>
  <c r="I298" i="11"/>
  <c r="M298" i="11"/>
  <c r="N298" i="11"/>
  <c r="R298" i="11"/>
  <c r="T298" i="11" s="1"/>
  <c r="S298" i="11"/>
  <c r="Z298" i="11"/>
  <c r="AB298" i="11"/>
  <c r="I299" i="11"/>
  <c r="M299" i="11"/>
  <c r="N299" i="11"/>
  <c r="R299" i="11"/>
  <c r="T299" i="11" s="1"/>
  <c r="S299" i="11"/>
  <c r="Z299" i="11"/>
  <c r="AB299" i="11"/>
  <c r="I300" i="11"/>
  <c r="M300" i="11"/>
  <c r="N300" i="11"/>
  <c r="R300" i="11"/>
  <c r="T300" i="11" s="1"/>
  <c r="S300" i="11"/>
  <c r="Z300" i="11"/>
  <c r="AB300" i="11"/>
  <c r="I301" i="11"/>
  <c r="M301" i="11"/>
  <c r="N301" i="11" s="1"/>
  <c r="R301" i="11"/>
  <c r="S301" i="11"/>
  <c r="T301" i="11"/>
  <c r="Z301" i="11"/>
  <c r="AB301" i="11"/>
  <c r="I302" i="11"/>
  <c r="M302" i="11"/>
  <c r="N302" i="11" s="1"/>
  <c r="R302" i="11"/>
  <c r="S302" i="11"/>
  <c r="T302" i="11"/>
  <c r="Z302" i="11"/>
  <c r="AA302" i="11"/>
  <c r="AC302" i="11" s="1"/>
  <c r="O302" i="11"/>
  <c r="AB302" i="11"/>
  <c r="I303" i="11"/>
  <c r="AA303" i="11" s="1"/>
  <c r="AC303" i="11" s="1"/>
  <c r="O303" i="11" s="1"/>
  <c r="M303" i="11"/>
  <c r="N303" i="11"/>
  <c r="R303" i="11"/>
  <c r="T303" i="11" s="1"/>
  <c r="S303" i="11"/>
  <c r="Z303" i="11"/>
  <c r="AB303" i="11"/>
  <c r="I304" i="11"/>
  <c r="Z304" i="11" s="1"/>
  <c r="M304" i="11"/>
  <c r="N304" i="11" s="1"/>
  <c r="R304" i="11"/>
  <c r="T304" i="11" s="1"/>
  <c r="S304" i="11"/>
  <c r="AA304" i="11"/>
  <c r="AB304" i="11"/>
  <c r="I305" i="11"/>
  <c r="M305" i="11"/>
  <c r="N305" i="11"/>
  <c r="R305" i="11"/>
  <c r="T305" i="11" s="1"/>
  <c r="S305" i="11"/>
  <c r="Z305" i="11"/>
  <c r="AB305" i="11"/>
  <c r="I306" i="11"/>
  <c r="M306" i="11"/>
  <c r="N306" i="11"/>
  <c r="R306" i="11"/>
  <c r="S306" i="11"/>
  <c r="T306" i="11"/>
  <c r="AB306" i="11"/>
  <c r="I307" i="11"/>
  <c r="M307" i="11"/>
  <c r="N307" i="11" s="1"/>
  <c r="R307" i="11"/>
  <c r="S307" i="11"/>
  <c r="T307" i="11"/>
  <c r="Z307" i="11"/>
  <c r="AB307" i="11"/>
  <c r="I308" i="11"/>
  <c r="M308" i="11"/>
  <c r="N308" i="11" s="1"/>
  <c r="R308" i="11"/>
  <c r="S308" i="11"/>
  <c r="T308" i="11"/>
  <c r="Z308" i="11"/>
  <c r="AA308" i="11"/>
  <c r="AC308" i="11" s="1"/>
  <c r="O308" i="11"/>
  <c r="AB308" i="11"/>
  <c r="I309" i="11"/>
  <c r="M309" i="11"/>
  <c r="N309" i="11"/>
  <c r="R309" i="11"/>
  <c r="T309" i="11" s="1"/>
  <c r="S309" i="11"/>
  <c r="Z309" i="11"/>
  <c r="AB309" i="11"/>
  <c r="I310" i="11"/>
  <c r="M310" i="11"/>
  <c r="N310" i="11"/>
  <c r="R310" i="11"/>
  <c r="T310" i="11" s="1"/>
  <c r="S310" i="11"/>
  <c r="Z310" i="11"/>
  <c r="AB310" i="11"/>
  <c r="I311" i="11"/>
  <c r="AA311" i="11" s="1"/>
  <c r="AC311" i="11" s="1"/>
  <c r="O311" i="11" s="1"/>
  <c r="M311" i="11"/>
  <c r="N311" i="11"/>
  <c r="R311" i="11"/>
  <c r="T311" i="11" s="1"/>
  <c r="S311" i="11"/>
  <c r="Z311" i="11"/>
  <c r="AB311" i="11"/>
  <c r="I312" i="11"/>
  <c r="Z312" i="11" s="1"/>
  <c r="M312" i="11"/>
  <c r="N312" i="11" s="1"/>
  <c r="R312" i="11"/>
  <c r="T312" i="11" s="1"/>
  <c r="S312" i="11"/>
  <c r="AA312" i="11"/>
  <c r="AC312" i="11" s="1"/>
  <c r="O312" i="11" s="1"/>
  <c r="AB312" i="11"/>
  <c r="I313" i="11"/>
  <c r="M313" i="11"/>
  <c r="N313" i="11"/>
  <c r="R313" i="11"/>
  <c r="S313" i="11"/>
  <c r="T313" i="11"/>
  <c r="AB313" i="11"/>
  <c r="I314" i="11"/>
  <c r="M314" i="11"/>
  <c r="N314" i="11"/>
  <c r="R314" i="11"/>
  <c r="T314" i="11" s="1"/>
  <c r="S314" i="11"/>
  <c r="Z314" i="11"/>
  <c r="AB314" i="11"/>
  <c r="I315" i="11"/>
  <c r="M315" i="11"/>
  <c r="N315" i="11"/>
  <c r="R315" i="11"/>
  <c r="T315" i="11" s="1"/>
  <c r="S315" i="11"/>
  <c r="Z315" i="11"/>
  <c r="AB315" i="11"/>
  <c r="I316" i="11"/>
  <c r="M316" i="11"/>
  <c r="N316" i="11"/>
  <c r="R316" i="11"/>
  <c r="T316" i="11" s="1"/>
  <c r="S316" i="11"/>
  <c r="Z316" i="11"/>
  <c r="AB316" i="11"/>
  <c r="I317" i="11"/>
  <c r="M317" i="11"/>
  <c r="N317" i="11" s="1"/>
  <c r="R317" i="11"/>
  <c r="S317" i="11"/>
  <c r="T317" i="11"/>
  <c r="Z317" i="11"/>
  <c r="AB317" i="11"/>
  <c r="I318" i="11"/>
  <c r="M318" i="11"/>
  <c r="N318" i="11" s="1"/>
  <c r="R318" i="11"/>
  <c r="S318" i="11"/>
  <c r="T318" i="11"/>
  <c r="Z318" i="11"/>
  <c r="AA318" i="11"/>
  <c r="AC318" i="11" s="1"/>
  <c r="O318" i="11"/>
  <c r="AB318" i="11"/>
  <c r="I319" i="11"/>
  <c r="AA319" i="11" s="1"/>
  <c r="AC319" i="11" s="1"/>
  <c r="O319" i="11" s="1"/>
  <c r="M319" i="11"/>
  <c r="N319" i="11"/>
  <c r="R319" i="11"/>
  <c r="T319" i="11" s="1"/>
  <c r="S319" i="11"/>
  <c r="Z319" i="11"/>
  <c r="AB319" i="11"/>
  <c r="I320" i="11"/>
  <c r="Z320" i="11" s="1"/>
  <c r="M320" i="11"/>
  <c r="N320" i="11" s="1"/>
  <c r="R320" i="11"/>
  <c r="T320" i="11" s="1"/>
  <c r="S320" i="11"/>
  <c r="AA320" i="11"/>
  <c r="AB320" i="11"/>
  <c r="I321" i="11"/>
  <c r="M321" i="11"/>
  <c r="N321" i="11"/>
  <c r="R321" i="11"/>
  <c r="T321" i="11" s="1"/>
  <c r="S321" i="11"/>
  <c r="Z321" i="11"/>
  <c r="AB321" i="11"/>
  <c r="I322" i="11"/>
  <c r="M322" i="11"/>
  <c r="N322" i="11"/>
  <c r="R322" i="11"/>
  <c r="S322" i="11"/>
  <c r="T322" i="11"/>
  <c r="AB322" i="11"/>
  <c r="I323" i="11"/>
  <c r="M323" i="11"/>
  <c r="N323" i="11" s="1"/>
  <c r="R323" i="11"/>
  <c r="S323" i="11"/>
  <c r="T323" i="11"/>
  <c r="Z323" i="11"/>
  <c r="AB323" i="11"/>
  <c r="I324" i="11"/>
  <c r="M324" i="11"/>
  <c r="N324" i="11" s="1"/>
  <c r="R324" i="11"/>
  <c r="S324" i="11"/>
  <c r="T324" i="11"/>
  <c r="Z324" i="11"/>
  <c r="AA324" i="11"/>
  <c r="AC324" i="11" s="1"/>
  <c r="O324" i="11"/>
  <c r="AB324" i="11"/>
  <c r="I325" i="11"/>
  <c r="AA325" i="11" s="1"/>
  <c r="AC325" i="11" s="1"/>
  <c r="O325" i="11" s="1"/>
  <c r="M325" i="11"/>
  <c r="N325" i="11"/>
  <c r="R325" i="11"/>
  <c r="T325" i="11" s="1"/>
  <c r="S325" i="11"/>
  <c r="Z325" i="11"/>
  <c r="AB325" i="11"/>
  <c r="I326" i="11"/>
  <c r="Z326" i="11" s="1"/>
  <c r="AA326" i="11" s="1"/>
  <c r="AC326" i="11" s="1"/>
  <c r="O326" i="11" s="1"/>
  <c r="M326" i="11"/>
  <c r="N326" i="11" s="1"/>
  <c r="R326" i="11"/>
  <c r="T326" i="11" s="1"/>
  <c r="S326" i="11"/>
  <c r="AB326" i="11"/>
  <c r="I327" i="11"/>
  <c r="Z327" i="11" s="1"/>
  <c r="M327" i="11"/>
  <c r="N327" i="11" s="1"/>
  <c r="R327" i="11"/>
  <c r="T327" i="11" s="1"/>
  <c r="S327" i="11"/>
  <c r="AA327" i="11"/>
  <c r="AC327" i="11" s="1"/>
  <c r="O327" i="11" s="1"/>
  <c r="AB327" i="11"/>
  <c r="I328" i="11"/>
  <c r="M328" i="11"/>
  <c r="N328" i="11"/>
  <c r="R328" i="11"/>
  <c r="S328" i="11"/>
  <c r="T328" i="11"/>
  <c r="AB328" i="11"/>
  <c r="I329" i="11"/>
  <c r="M329" i="11"/>
  <c r="N329" i="11" s="1"/>
  <c r="R329" i="11"/>
  <c r="S329" i="11"/>
  <c r="T329" i="11"/>
  <c r="Z329" i="11"/>
  <c r="AB329" i="11"/>
  <c r="I330" i="11"/>
  <c r="M330" i="11"/>
  <c r="N330" i="11" s="1"/>
  <c r="R330" i="11"/>
  <c r="S330" i="11"/>
  <c r="T330" i="11"/>
  <c r="Z330" i="11"/>
  <c r="AB330" i="11"/>
  <c r="I331" i="11"/>
  <c r="M331" i="11"/>
  <c r="N331" i="11" s="1"/>
  <c r="R331" i="11"/>
  <c r="S331" i="11"/>
  <c r="T331" i="11"/>
  <c r="Z331" i="11"/>
  <c r="AA331" i="11"/>
  <c r="AC331" i="11" s="1"/>
  <c r="O331" i="11"/>
  <c r="AB331" i="11"/>
  <c r="I332" i="11"/>
  <c r="Z332" i="11"/>
  <c r="M332" i="11"/>
  <c r="N332" i="11"/>
  <c r="R332" i="11"/>
  <c r="T332" i="11" s="1"/>
  <c r="S332" i="11"/>
  <c r="AB332" i="11"/>
  <c r="I333" i="11"/>
  <c r="Z333" i="11"/>
  <c r="AA333" i="11" s="1"/>
  <c r="M333" i="11"/>
  <c r="N333" i="11"/>
  <c r="R333" i="11"/>
  <c r="T333" i="11" s="1"/>
  <c r="S333" i="11"/>
  <c r="AB333" i="11"/>
  <c r="I334" i="11"/>
  <c r="AA334" i="11"/>
  <c r="AC334" i="11" s="1"/>
  <c r="O334" i="11"/>
  <c r="Z334" i="11"/>
  <c r="M334" i="11"/>
  <c r="N334" i="11" s="1"/>
  <c r="R334" i="11"/>
  <c r="S334" i="11"/>
  <c r="T334" i="11"/>
  <c r="AB334" i="11"/>
  <c r="I335" i="11"/>
  <c r="Z335" i="11" s="1"/>
  <c r="M335" i="11"/>
  <c r="N335" i="11" s="1"/>
  <c r="R335" i="11"/>
  <c r="T335" i="11" s="1"/>
  <c r="S335" i="11"/>
  <c r="AB335" i="11"/>
  <c r="I336" i="11"/>
  <c r="M336" i="11"/>
  <c r="N336" i="11"/>
  <c r="R336" i="11"/>
  <c r="S336" i="11"/>
  <c r="T336" i="11"/>
  <c r="AB336" i="11"/>
  <c r="I337" i="11"/>
  <c r="Z337" i="11"/>
  <c r="M337" i="11"/>
  <c r="N337" i="11"/>
  <c r="R337" i="11"/>
  <c r="S337" i="11"/>
  <c r="T337" i="11"/>
  <c r="AB337" i="11"/>
  <c r="I338" i="11"/>
  <c r="AA338" i="11"/>
  <c r="AC338" i="11" s="1"/>
  <c r="O338" i="11"/>
  <c r="Z338" i="11"/>
  <c r="M338" i="11"/>
  <c r="N338" i="11" s="1"/>
  <c r="R338" i="11"/>
  <c r="S338" i="11"/>
  <c r="T338" i="11"/>
  <c r="AB338" i="11"/>
  <c r="I339" i="11"/>
  <c r="Z339" i="11" s="1"/>
  <c r="M339" i="11"/>
  <c r="N339" i="11" s="1"/>
  <c r="R339" i="11"/>
  <c r="T339" i="11" s="1"/>
  <c r="S339" i="11"/>
  <c r="AB339" i="11"/>
  <c r="I340" i="11"/>
  <c r="M340" i="11"/>
  <c r="N340" i="11"/>
  <c r="R340" i="11"/>
  <c r="T340" i="11" s="1"/>
  <c r="S340" i="11"/>
  <c r="AB340" i="11"/>
  <c r="I341" i="11"/>
  <c r="Z341" i="11"/>
  <c r="M341" i="11"/>
  <c r="N341" i="11"/>
  <c r="R341" i="11"/>
  <c r="T341" i="11" s="1"/>
  <c r="S341" i="11"/>
  <c r="AB341" i="11"/>
  <c r="I342" i="11"/>
  <c r="AA342" i="11"/>
  <c r="AC342" i="11" s="1"/>
  <c r="O342" i="11" s="1"/>
  <c r="Z342" i="11"/>
  <c r="M342" i="11"/>
  <c r="N342" i="11" s="1"/>
  <c r="R342" i="11"/>
  <c r="T342" i="11" s="1"/>
  <c r="S342" i="11"/>
  <c r="AB342" i="11"/>
  <c r="I343" i="11"/>
  <c r="Z343" i="11" s="1"/>
  <c r="M343" i="11"/>
  <c r="N343" i="11" s="1"/>
  <c r="R343" i="11"/>
  <c r="S343" i="11"/>
  <c r="T343" i="11"/>
  <c r="AB343" i="11"/>
  <c r="I344" i="11"/>
  <c r="Z344" i="11"/>
  <c r="M344" i="11"/>
  <c r="N344" i="11"/>
  <c r="R344" i="11"/>
  <c r="S344" i="11"/>
  <c r="T344" i="11"/>
  <c r="AB344" i="11"/>
  <c r="I345" i="11"/>
  <c r="Z345" i="11"/>
  <c r="M345" i="11"/>
  <c r="N345" i="11"/>
  <c r="R345" i="11"/>
  <c r="S345" i="11"/>
  <c r="T345" i="11"/>
  <c r="AB345" i="11"/>
  <c r="I346" i="11"/>
  <c r="AA346" i="11"/>
  <c r="AC346" i="11" s="1"/>
  <c r="O346" i="11" s="1"/>
  <c r="Z346" i="11"/>
  <c r="M346" i="11"/>
  <c r="N346" i="11" s="1"/>
  <c r="R346" i="11"/>
  <c r="T346" i="11" s="1"/>
  <c r="S346" i="11"/>
  <c r="AB346" i="11"/>
  <c r="I347" i="11"/>
  <c r="M347" i="11"/>
  <c r="N347" i="11" s="1"/>
  <c r="R347" i="11"/>
  <c r="S347" i="11"/>
  <c r="T347" i="11"/>
  <c r="AB347" i="11"/>
  <c r="I348" i="11"/>
  <c r="Z348" i="11"/>
  <c r="M348" i="11"/>
  <c r="N348" i="11"/>
  <c r="R348" i="11"/>
  <c r="T348" i="11" s="1"/>
  <c r="S348" i="11"/>
  <c r="AB348" i="11"/>
  <c r="I349" i="11"/>
  <c r="Z349" i="11"/>
  <c r="AA349" i="11" s="1"/>
  <c r="AC349" i="11" s="1"/>
  <c r="O349" i="11" s="1"/>
  <c r="M349" i="11"/>
  <c r="N349" i="11"/>
  <c r="R349" i="11"/>
  <c r="T349" i="11" s="1"/>
  <c r="S349" i="11"/>
  <c r="AB349" i="11"/>
  <c r="I350" i="11"/>
  <c r="AA350" i="11"/>
  <c r="AC350" i="11" s="1"/>
  <c r="O350" i="11"/>
  <c r="Z350" i="11"/>
  <c r="M350" i="11"/>
  <c r="N350" i="11" s="1"/>
  <c r="R350" i="11"/>
  <c r="S350" i="11"/>
  <c r="T350" i="11"/>
  <c r="AB350" i="11"/>
  <c r="I351" i="11"/>
  <c r="Z351" i="11" s="1"/>
  <c r="M351" i="11"/>
  <c r="N351" i="11" s="1"/>
  <c r="R351" i="11"/>
  <c r="T351" i="11" s="1"/>
  <c r="S351" i="11"/>
  <c r="AB351" i="11"/>
  <c r="I352" i="11"/>
  <c r="M352" i="11"/>
  <c r="N352" i="11"/>
  <c r="R352" i="11"/>
  <c r="S352" i="11"/>
  <c r="T352" i="11"/>
  <c r="AB352" i="11"/>
  <c r="I353" i="11"/>
  <c r="Z353" i="11"/>
  <c r="M353" i="11"/>
  <c r="N353" i="11"/>
  <c r="R353" i="11"/>
  <c r="S353" i="11"/>
  <c r="T353" i="11"/>
  <c r="AB353" i="11"/>
  <c r="I354" i="11"/>
  <c r="Z354" i="11"/>
  <c r="M354" i="11"/>
  <c r="N354" i="11"/>
  <c r="R354" i="11"/>
  <c r="T354" i="11"/>
  <c r="S354" i="11"/>
  <c r="AB354" i="11"/>
  <c r="I355" i="11"/>
  <c r="M355" i="11"/>
  <c r="N355" i="11" s="1"/>
  <c r="R355" i="11"/>
  <c r="T355" i="11" s="1"/>
  <c r="S355" i="11"/>
  <c r="Z355" i="11"/>
  <c r="AB355" i="11"/>
  <c r="I356" i="11"/>
  <c r="M356" i="11"/>
  <c r="N356" i="11" s="1"/>
  <c r="R356" i="11"/>
  <c r="S356" i="11"/>
  <c r="T356" i="11"/>
  <c r="Z356" i="11"/>
  <c r="AB356" i="11"/>
  <c r="I357" i="11"/>
  <c r="Z357" i="11"/>
  <c r="M357" i="11"/>
  <c r="N357" i="11"/>
  <c r="R357" i="11"/>
  <c r="S357" i="11"/>
  <c r="T357" i="11"/>
  <c r="AB357" i="11"/>
  <c r="I358" i="11"/>
  <c r="Z358" i="11"/>
  <c r="M358" i="11"/>
  <c r="N358" i="11"/>
  <c r="R358" i="11"/>
  <c r="T358" i="11"/>
  <c r="S358" i="11"/>
  <c r="AB358" i="11"/>
  <c r="I359" i="11"/>
  <c r="M359" i="11"/>
  <c r="N359" i="11" s="1"/>
  <c r="R359" i="11"/>
  <c r="T359" i="11" s="1"/>
  <c r="S359" i="11"/>
  <c r="Z359" i="11"/>
  <c r="AB359" i="11"/>
  <c r="I360" i="11"/>
  <c r="M360" i="11"/>
  <c r="N360" i="11" s="1"/>
  <c r="R360" i="11"/>
  <c r="S360" i="11"/>
  <c r="T360" i="11"/>
  <c r="Z360" i="11"/>
  <c r="AB360" i="11"/>
  <c r="I361" i="11"/>
  <c r="Z361" i="11"/>
  <c r="M361" i="11"/>
  <c r="N361" i="11"/>
  <c r="R361" i="11"/>
  <c r="S361" i="11"/>
  <c r="T361" i="11"/>
  <c r="AB361" i="11"/>
  <c r="I362" i="11"/>
  <c r="Z362" i="11"/>
  <c r="M362" i="11"/>
  <c r="N362" i="11"/>
  <c r="R362" i="11"/>
  <c r="T362" i="11"/>
  <c r="S362" i="11"/>
  <c r="AB362" i="11"/>
  <c r="I363" i="11"/>
  <c r="M363" i="11"/>
  <c r="N363" i="11" s="1"/>
  <c r="R363" i="11"/>
  <c r="T363" i="11" s="1"/>
  <c r="S363" i="11"/>
  <c r="Z363" i="11"/>
  <c r="AA363" i="11"/>
  <c r="AC363" i="11" s="1"/>
  <c r="O363" i="11" s="1"/>
  <c r="AB363" i="11"/>
  <c r="I364" i="11"/>
  <c r="M364" i="11"/>
  <c r="N364" i="11"/>
  <c r="R364" i="11"/>
  <c r="T364" i="11"/>
  <c r="S364" i="11"/>
  <c r="AB364" i="11"/>
  <c r="I365" i="11"/>
  <c r="Z365" i="11" s="1"/>
  <c r="M365" i="11"/>
  <c r="N365" i="11" s="1"/>
  <c r="R365" i="11"/>
  <c r="T365" i="11" s="1"/>
  <c r="S365" i="11"/>
  <c r="AA365" i="11"/>
  <c r="AC365" i="11" s="1"/>
  <c r="O365" i="11" s="1"/>
  <c r="AB365" i="11"/>
  <c r="I366" i="11"/>
  <c r="M366" i="11"/>
  <c r="N366" i="11"/>
  <c r="R366" i="11"/>
  <c r="T366" i="11"/>
  <c r="S366" i="11"/>
  <c r="AB366" i="11"/>
  <c r="I367" i="11"/>
  <c r="M367" i="11"/>
  <c r="N367" i="11" s="1"/>
  <c r="R367" i="11"/>
  <c r="T367" i="11" s="1"/>
  <c r="S367" i="11"/>
  <c r="Z367" i="11"/>
  <c r="AA367" i="11"/>
  <c r="AC367" i="11" s="1"/>
  <c r="O367" i="11" s="1"/>
  <c r="AB367" i="11"/>
  <c r="I368" i="11"/>
  <c r="M368" i="11"/>
  <c r="N368" i="11"/>
  <c r="R368" i="11"/>
  <c r="T368" i="11"/>
  <c r="S368" i="11"/>
  <c r="AB368" i="11"/>
  <c r="I369" i="11"/>
  <c r="Z369" i="11" s="1"/>
  <c r="M369" i="11"/>
  <c r="N369" i="11" s="1"/>
  <c r="R369" i="11"/>
  <c r="T369" i="11" s="1"/>
  <c r="S369" i="11"/>
  <c r="AA369" i="11"/>
  <c r="AC369" i="11" s="1"/>
  <c r="O369" i="11" s="1"/>
  <c r="AB369" i="11"/>
  <c r="I370" i="11"/>
  <c r="M370" i="11"/>
  <c r="N370" i="11"/>
  <c r="R370" i="11"/>
  <c r="T370" i="11"/>
  <c r="S370" i="11"/>
  <c r="AB370" i="11"/>
  <c r="I371" i="11"/>
  <c r="M371" i="11"/>
  <c r="N371" i="11" s="1"/>
  <c r="R371" i="11"/>
  <c r="T371" i="11" s="1"/>
  <c r="S371" i="11"/>
  <c r="Z371" i="11"/>
  <c r="AA371" i="11"/>
  <c r="AC371" i="11" s="1"/>
  <c r="O371" i="11"/>
  <c r="AB371" i="11"/>
  <c r="I372" i="11"/>
  <c r="M372" i="11"/>
  <c r="N372" i="11"/>
  <c r="R372" i="11"/>
  <c r="T372" i="11"/>
  <c r="S372" i="11"/>
  <c r="Z372" i="11"/>
  <c r="AB372" i="11"/>
  <c r="I373" i="11"/>
  <c r="Z373" i="11" s="1"/>
  <c r="M373" i="11"/>
  <c r="N373" i="11" s="1"/>
  <c r="R373" i="11"/>
  <c r="T373" i="11" s="1"/>
  <c r="S373" i="11"/>
  <c r="AA373" i="11"/>
  <c r="AC373" i="11" s="1"/>
  <c r="O373" i="11"/>
  <c r="AB373" i="11"/>
  <c r="I374" i="11"/>
  <c r="M374" i="11"/>
  <c r="N374" i="11"/>
  <c r="R374" i="11"/>
  <c r="T374" i="11"/>
  <c r="S374" i="11"/>
  <c r="Z374" i="11"/>
  <c r="AB374" i="11"/>
  <c r="I375" i="11"/>
  <c r="M375" i="11"/>
  <c r="N375" i="11" s="1"/>
  <c r="R375" i="11"/>
  <c r="T375" i="11" s="1"/>
  <c r="S375" i="11"/>
  <c r="Z375" i="11"/>
  <c r="AA375" i="11"/>
  <c r="AC375" i="11" s="1"/>
  <c r="O375" i="11"/>
  <c r="AB375" i="11"/>
  <c r="I376" i="11"/>
  <c r="M376" i="11"/>
  <c r="N376" i="11"/>
  <c r="R376" i="11"/>
  <c r="T376" i="11"/>
  <c r="S376" i="11"/>
  <c r="Z376" i="11"/>
  <c r="AB376" i="11"/>
  <c r="I377" i="11"/>
  <c r="Z377" i="11" s="1"/>
  <c r="M377" i="11"/>
  <c r="N377" i="11" s="1"/>
  <c r="R377" i="11"/>
  <c r="T377" i="11" s="1"/>
  <c r="S377" i="11"/>
  <c r="AA377" i="11"/>
  <c r="AC377" i="11" s="1"/>
  <c r="O377" i="11" s="1"/>
  <c r="AB377" i="11"/>
  <c r="I378" i="11"/>
  <c r="M378" i="11"/>
  <c r="N378" i="11"/>
  <c r="R378" i="11"/>
  <c r="T378" i="11"/>
  <c r="S378" i="11"/>
  <c r="AB378" i="11"/>
  <c r="I379" i="11"/>
  <c r="M379" i="11"/>
  <c r="N379" i="11" s="1"/>
  <c r="R379" i="11"/>
  <c r="T379" i="11" s="1"/>
  <c r="S379" i="11"/>
  <c r="Z379" i="11"/>
  <c r="AA379" i="11"/>
  <c r="AC379" i="11" s="1"/>
  <c r="O379" i="11"/>
  <c r="AB379" i="11"/>
  <c r="I380" i="11"/>
  <c r="M380" i="11"/>
  <c r="N380" i="11"/>
  <c r="R380" i="11"/>
  <c r="T380" i="11"/>
  <c r="S380" i="11"/>
  <c r="Z380" i="11"/>
  <c r="AB380" i="11"/>
  <c r="I381" i="11"/>
  <c r="Z381" i="11" s="1"/>
  <c r="M381" i="11"/>
  <c r="N381" i="11" s="1"/>
  <c r="R381" i="11"/>
  <c r="T381" i="11" s="1"/>
  <c r="S381" i="11"/>
  <c r="AA381" i="11"/>
  <c r="AC381" i="11" s="1"/>
  <c r="O381" i="11"/>
  <c r="AB381" i="11"/>
  <c r="I382" i="11"/>
  <c r="M382" i="11"/>
  <c r="N382" i="11"/>
  <c r="R382" i="11"/>
  <c r="T382" i="11"/>
  <c r="S382" i="11"/>
  <c r="Z382" i="11"/>
  <c r="AB382" i="11"/>
  <c r="I383" i="11"/>
  <c r="M383" i="11"/>
  <c r="N383" i="11" s="1"/>
  <c r="R383" i="11"/>
  <c r="T383" i="11" s="1"/>
  <c r="S383" i="11"/>
  <c r="Z383" i="11"/>
  <c r="AA383" i="11"/>
  <c r="AC383" i="11" s="1"/>
  <c r="O383" i="11" s="1"/>
  <c r="AB383" i="11"/>
  <c r="I384" i="11"/>
  <c r="M384" i="11"/>
  <c r="N384" i="11"/>
  <c r="R384" i="11"/>
  <c r="T384" i="11"/>
  <c r="S384" i="11"/>
  <c r="AB384" i="11"/>
  <c r="I385" i="11"/>
  <c r="Z385" i="11" s="1"/>
  <c r="M385" i="11"/>
  <c r="N385" i="11" s="1"/>
  <c r="R385" i="11"/>
  <c r="T385" i="11" s="1"/>
  <c r="S385" i="11"/>
  <c r="AA385" i="11"/>
  <c r="AC385" i="11" s="1"/>
  <c r="O385" i="11"/>
  <c r="AB385" i="11"/>
  <c r="I386" i="11"/>
  <c r="M386" i="11"/>
  <c r="N386" i="11"/>
  <c r="R386" i="11"/>
  <c r="T386" i="11"/>
  <c r="S386" i="11"/>
  <c r="Z386" i="11"/>
  <c r="AB386" i="11"/>
  <c r="I387" i="11"/>
  <c r="M387" i="11"/>
  <c r="N387" i="11" s="1"/>
  <c r="R387" i="11"/>
  <c r="T387" i="11" s="1"/>
  <c r="S387" i="11"/>
  <c r="Z387" i="11"/>
  <c r="AA387" i="11"/>
  <c r="AC387" i="11" s="1"/>
  <c r="O387" i="11" s="1"/>
  <c r="AB387" i="11"/>
  <c r="I388" i="11"/>
  <c r="M388" i="11"/>
  <c r="N388" i="11"/>
  <c r="R388" i="11"/>
  <c r="T388" i="11"/>
  <c r="S388" i="11"/>
  <c r="AB388" i="11"/>
  <c r="I389" i="11"/>
  <c r="Z389" i="11" s="1"/>
  <c r="M389" i="11"/>
  <c r="N389" i="11" s="1"/>
  <c r="R389" i="11"/>
  <c r="T389" i="11" s="1"/>
  <c r="S389" i="11"/>
  <c r="AA389" i="11"/>
  <c r="AC389" i="11" s="1"/>
  <c r="O389" i="11" s="1"/>
  <c r="AB389" i="11"/>
  <c r="I390" i="11"/>
  <c r="M390" i="11"/>
  <c r="N390" i="11"/>
  <c r="R390" i="11"/>
  <c r="T390" i="11"/>
  <c r="S390" i="11"/>
  <c r="AB390" i="11"/>
  <c r="I391" i="11"/>
  <c r="M391" i="11"/>
  <c r="N391" i="11" s="1"/>
  <c r="R391" i="11"/>
  <c r="T391" i="11" s="1"/>
  <c r="S391" i="11"/>
  <c r="Z391" i="11"/>
  <c r="AA391" i="11"/>
  <c r="AC391" i="11" s="1"/>
  <c r="O391" i="11"/>
  <c r="AB391" i="11"/>
  <c r="I392" i="11"/>
  <c r="M392" i="11"/>
  <c r="N392" i="11"/>
  <c r="R392" i="11"/>
  <c r="T392" i="11"/>
  <c r="S392" i="11"/>
  <c r="Z392" i="11"/>
  <c r="AB392" i="11"/>
  <c r="I393" i="11"/>
  <c r="Z393" i="11" s="1"/>
  <c r="M393" i="11"/>
  <c r="N393" i="11" s="1"/>
  <c r="R393" i="11"/>
  <c r="T393" i="11" s="1"/>
  <c r="S393" i="11"/>
  <c r="AA393" i="11"/>
  <c r="AC393" i="11" s="1"/>
  <c r="O393" i="11" s="1"/>
  <c r="AB393" i="11"/>
  <c r="I394" i="11"/>
  <c r="M394" i="11"/>
  <c r="N394" i="11"/>
  <c r="R394" i="11"/>
  <c r="T394" i="11"/>
  <c r="S394" i="11"/>
  <c r="AB394" i="11"/>
  <c r="I395" i="11"/>
  <c r="M395" i="11"/>
  <c r="N395" i="11" s="1"/>
  <c r="R395" i="11"/>
  <c r="T395" i="11" s="1"/>
  <c r="S395" i="11"/>
  <c r="Z395" i="11"/>
  <c r="AA395" i="11"/>
  <c r="AC395" i="11" s="1"/>
  <c r="O395" i="11"/>
  <c r="AB395" i="11"/>
  <c r="I396" i="11"/>
  <c r="M396" i="11"/>
  <c r="N396" i="11"/>
  <c r="R396" i="11"/>
  <c r="T396" i="11"/>
  <c r="S396" i="11"/>
  <c r="Z396" i="11"/>
  <c r="AB396" i="11"/>
  <c r="I397" i="11"/>
  <c r="Z397" i="11" s="1"/>
  <c r="M397" i="11"/>
  <c r="N397" i="11" s="1"/>
  <c r="R397" i="11"/>
  <c r="T397" i="11" s="1"/>
  <c r="S397" i="11"/>
  <c r="AA397" i="11"/>
  <c r="AC397" i="11" s="1"/>
  <c r="O397" i="11"/>
  <c r="AB397" i="11"/>
  <c r="I398" i="11"/>
  <c r="M398" i="11"/>
  <c r="N398" i="11"/>
  <c r="R398" i="11"/>
  <c r="T398" i="11"/>
  <c r="S398" i="11"/>
  <c r="Z398" i="11"/>
  <c r="AB398" i="11"/>
  <c r="I399" i="11"/>
  <c r="M399" i="11"/>
  <c r="N399" i="11" s="1"/>
  <c r="R399" i="11"/>
  <c r="T399" i="11" s="1"/>
  <c r="S399" i="11"/>
  <c r="Z399" i="11"/>
  <c r="AA399" i="11"/>
  <c r="AC399" i="11" s="1"/>
  <c r="O399" i="11" s="1"/>
  <c r="AB399" i="11"/>
  <c r="I400" i="11"/>
  <c r="M400" i="11"/>
  <c r="N400" i="11"/>
  <c r="R400" i="11"/>
  <c r="T400" i="11"/>
  <c r="S400" i="11"/>
  <c r="AB400" i="11"/>
  <c r="I401" i="11"/>
  <c r="Z401" i="11" s="1"/>
  <c r="M401" i="11"/>
  <c r="N401" i="11" s="1"/>
  <c r="R401" i="11"/>
  <c r="T401" i="11" s="1"/>
  <c r="S401" i="11"/>
  <c r="AA401" i="11"/>
  <c r="AC401" i="11" s="1"/>
  <c r="O401" i="11"/>
  <c r="AB401" i="11"/>
  <c r="I402" i="11"/>
  <c r="M402" i="11"/>
  <c r="N402" i="11"/>
  <c r="R402" i="11"/>
  <c r="T402" i="11"/>
  <c r="S402" i="11"/>
  <c r="Z402" i="11"/>
  <c r="AB402" i="11"/>
  <c r="I403" i="11"/>
  <c r="M403" i="11"/>
  <c r="N403" i="11" s="1"/>
  <c r="R403" i="11"/>
  <c r="T403" i="11" s="1"/>
  <c r="S403" i="11"/>
  <c r="Z403" i="11"/>
  <c r="AA403" i="11"/>
  <c r="AC403" i="11" s="1"/>
  <c r="O403" i="11" s="1"/>
  <c r="AB403" i="11"/>
  <c r="I404" i="11"/>
  <c r="M404" i="11"/>
  <c r="N404" i="11"/>
  <c r="R404" i="11"/>
  <c r="T404" i="11"/>
  <c r="S404" i="11"/>
  <c r="AB404" i="11"/>
  <c r="I405" i="11"/>
  <c r="Z405" i="11" s="1"/>
  <c r="M405" i="11"/>
  <c r="N405" i="11" s="1"/>
  <c r="R405" i="11"/>
  <c r="T405" i="11" s="1"/>
  <c r="S405" i="11"/>
  <c r="AA405" i="11"/>
  <c r="AC405" i="11" s="1"/>
  <c r="O405" i="11" s="1"/>
  <c r="AB405" i="11"/>
  <c r="I406" i="11"/>
  <c r="M406" i="11"/>
  <c r="N406" i="11"/>
  <c r="R406" i="11"/>
  <c r="T406" i="11"/>
  <c r="S406" i="11"/>
  <c r="AB406" i="11"/>
  <c r="I407" i="11"/>
  <c r="M407" i="11"/>
  <c r="N407" i="11" s="1"/>
  <c r="R407" i="11"/>
  <c r="T407" i="11" s="1"/>
  <c r="S407" i="11"/>
  <c r="Z407" i="11"/>
  <c r="AA407" i="11"/>
  <c r="AC407" i="11" s="1"/>
  <c r="O407" i="11"/>
  <c r="AB407" i="11"/>
  <c r="I408" i="11"/>
  <c r="M408" i="11"/>
  <c r="N408" i="11"/>
  <c r="R408" i="11"/>
  <c r="T408" i="11"/>
  <c r="S408" i="11"/>
  <c r="Z408" i="11"/>
  <c r="AB408" i="11"/>
  <c r="I409" i="11"/>
  <c r="Z409" i="11" s="1"/>
  <c r="M409" i="11"/>
  <c r="N409" i="11" s="1"/>
  <c r="R409" i="11"/>
  <c r="T409" i="11" s="1"/>
  <c r="S409" i="11"/>
  <c r="AA409" i="11"/>
  <c r="AC409" i="11" s="1"/>
  <c r="O409" i="11" s="1"/>
  <c r="AB409" i="11"/>
  <c r="I410" i="11"/>
  <c r="M410" i="11"/>
  <c r="N410" i="11"/>
  <c r="R410" i="11"/>
  <c r="T410" i="11"/>
  <c r="S410" i="11"/>
  <c r="AB410" i="11"/>
  <c r="I411" i="11"/>
  <c r="M411" i="11"/>
  <c r="N411" i="11" s="1"/>
  <c r="R411" i="11"/>
  <c r="T411" i="11" s="1"/>
  <c r="S411" i="11"/>
  <c r="Z411" i="11"/>
  <c r="AA411" i="11"/>
  <c r="AC411" i="11" s="1"/>
  <c r="O411" i="11"/>
  <c r="AB411" i="11"/>
  <c r="I412" i="11"/>
  <c r="M412" i="11"/>
  <c r="N412" i="11"/>
  <c r="R412" i="11"/>
  <c r="T412" i="11"/>
  <c r="S412" i="11"/>
  <c r="Z412" i="11"/>
  <c r="AB412" i="11"/>
  <c r="I413" i="11"/>
  <c r="Z413" i="11" s="1"/>
  <c r="M413" i="11"/>
  <c r="N413" i="11" s="1"/>
  <c r="R413" i="11"/>
  <c r="T413" i="11" s="1"/>
  <c r="S413" i="11"/>
  <c r="AA413" i="11"/>
  <c r="AC413" i="11" s="1"/>
  <c r="O413" i="11"/>
  <c r="AB413" i="11"/>
  <c r="I414" i="11"/>
  <c r="M414" i="11"/>
  <c r="N414" i="11"/>
  <c r="R414" i="11"/>
  <c r="T414" i="11"/>
  <c r="S414" i="11"/>
  <c r="Z414" i="11"/>
  <c r="AB414" i="11"/>
  <c r="I415" i="11"/>
  <c r="M415" i="11"/>
  <c r="N415" i="11" s="1"/>
  <c r="R415" i="11"/>
  <c r="T415" i="11" s="1"/>
  <c r="S415" i="11"/>
  <c r="Z415" i="11"/>
  <c r="AA415" i="11"/>
  <c r="AC415" i="11" s="1"/>
  <c r="O415" i="11" s="1"/>
  <c r="AB415" i="11"/>
  <c r="I416" i="11"/>
  <c r="M416" i="11"/>
  <c r="N416" i="11"/>
  <c r="R416" i="11"/>
  <c r="T416" i="11"/>
  <c r="S416" i="11"/>
  <c r="AB416" i="11"/>
  <c r="I417" i="11"/>
  <c r="Z417" i="11" s="1"/>
  <c r="M417" i="11"/>
  <c r="N417" i="11" s="1"/>
  <c r="R417" i="11"/>
  <c r="T417" i="11" s="1"/>
  <c r="S417" i="11"/>
  <c r="AA417" i="11"/>
  <c r="AC417" i="11" s="1"/>
  <c r="O417" i="11"/>
  <c r="AB417" i="11"/>
  <c r="I418" i="11"/>
  <c r="M418" i="11"/>
  <c r="N418" i="11"/>
  <c r="R418" i="11"/>
  <c r="T418" i="11"/>
  <c r="S418" i="11"/>
  <c r="Z418" i="11"/>
  <c r="AB418" i="11"/>
  <c r="I419" i="11"/>
  <c r="M419" i="11"/>
  <c r="N419" i="11" s="1"/>
  <c r="R419" i="11"/>
  <c r="T419" i="11" s="1"/>
  <c r="S419" i="11"/>
  <c r="Z419" i="11"/>
  <c r="AA419" i="11"/>
  <c r="AC419" i="11" s="1"/>
  <c r="O419" i="11" s="1"/>
  <c r="AB419" i="11"/>
  <c r="I420" i="11"/>
  <c r="M420" i="11"/>
  <c r="N420" i="11"/>
  <c r="R420" i="11"/>
  <c r="T420" i="11"/>
  <c r="S420" i="11"/>
  <c r="AB420" i="11"/>
  <c r="I421" i="11"/>
  <c r="Z421" i="11" s="1"/>
  <c r="M421" i="11"/>
  <c r="N421" i="11" s="1"/>
  <c r="R421" i="11"/>
  <c r="T421" i="11" s="1"/>
  <c r="S421" i="11"/>
  <c r="AA421" i="11"/>
  <c r="AC421" i="11" s="1"/>
  <c r="O421" i="11" s="1"/>
  <c r="AB421" i="11"/>
  <c r="I422" i="11"/>
  <c r="M422" i="11"/>
  <c r="N422" i="11"/>
  <c r="R422" i="11"/>
  <c r="T422" i="11"/>
  <c r="S422" i="11"/>
  <c r="AB422" i="11"/>
  <c r="I423" i="11"/>
  <c r="M423" i="11"/>
  <c r="N423" i="11" s="1"/>
  <c r="R423" i="11"/>
  <c r="T423" i="11" s="1"/>
  <c r="S423" i="11"/>
  <c r="Z423" i="11"/>
  <c r="AA423" i="11"/>
  <c r="AC423" i="11" s="1"/>
  <c r="O423" i="11"/>
  <c r="AB423" i="11"/>
  <c r="I424" i="11"/>
  <c r="M424" i="11"/>
  <c r="N424" i="11"/>
  <c r="R424" i="11"/>
  <c r="T424" i="11"/>
  <c r="S424" i="11"/>
  <c r="Z424" i="11"/>
  <c r="AB424" i="11"/>
  <c r="I425" i="11"/>
  <c r="M425" i="11"/>
  <c r="N425" i="11" s="1"/>
  <c r="R425" i="11"/>
  <c r="T425" i="11"/>
  <c r="S425" i="11"/>
  <c r="AB425" i="11"/>
  <c r="I426" i="11"/>
  <c r="M426" i="11"/>
  <c r="N426" i="11"/>
  <c r="R426" i="11"/>
  <c r="T426" i="11"/>
  <c r="S426" i="11"/>
  <c r="Z426" i="11"/>
  <c r="AB426" i="11"/>
  <c r="I427" i="11"/>
  <c r="M427" i="11"/>
  <c r="N427" i="11" s="1"/>
  <c r="R427" i="11"/>
  <c r="T427" i="11" s="1"/>
  <c r="S427" i="11"/>
  <c r="Z427" i="11"/>
  <c r="AA427" i="11" s="1"/>
  <c r="AC427" i="11" s="1"/>
  <c r="O427" i="11" s="1"/>
  <c r="AB427" i="11"/>
  <c r="I428" i="11"/>
  <c r="Z428" i="11" s="1"/>
  <c r="M428" i="11"/>
  <c r="N428" i="11"/>
  <c r="R428" i="11"/>
  <c r="T428" i="11" s="1"/>
  <c r="S428" i="11"/>
  <c r="AA428" i="11"/>
  <c r="AC428" i="11"/>
  <c r="O428" i="11" s="1"/>
  <c r="AB428" i="11"/>
  <c r="I429" i="11"/>
  <c r="Z429" i="11" s="1"/>
  <c r="M429" i="11"/>
  <c r="N429" i="11" s="1"/>
  <c r="R429" i="11"/>
  <c r="T429" i="11" s="1"/>
  <c r="S429" i="11"/>
  <c r="AA429" i="11"/>
  <c r="AC429" i="11" s="1"/>
  <c r="O429" i="11" s="1"/>
  <c r="AB429" i="11"/>
  <c r="I430" i="11"/>
  <c r="M430" i="11"/>
  <c r="N430" i="11" s="1"/>
  <c r="R430" i="11"/>
  <c r="T430" i="11"/>
  <c r="S430" i="11"/>
  <c r="AB430" i="11"/>
  <c r="I431" i="11"/>
  <c r="M431" i="11"/>
  <c r="N431" i="11" s="1"/>
  <c r="R431" i="11"/>
  <c r="T431" i="11" s="1"/>
  <c r="S431" i="11"/>
  <c r="Z431" i="11"/>
  <c r="AA431" i="11" s="1"/>
  <c r="AC431" i="11" s="1"/>
  <c r="O431" i="11" s="1"/>
  <c r="AB431" i="11"/>
  <c r="I432" i="11"/>
  <c r="M432" i="11"/>
  <c r="N432" i="11"/>
  <c r="R432" i="11"/>
  <c r="T432" i="11"/>
  <c r="S432" i="11"/>
  <c r="AB432" i="11"/>
  <c r="I433" i="11"/>
  <c r="Z433" i="11" s="1"/>
  <c r="M433" i="11"/>
  <c r="N433" i="11" s="1"/>
  <c r="R433" i="11"/>
  <c r="T433" i="11" s="1"/>
  <c r="S433" i="11"/>
  <c r="AA433" i="11"/>
  <c r="AC433" i="11"/>
  <c r="O433" i="11" s="1"/>
  <c r="AB433" i="11"/>
  <c r="I434" i="11"/>
  <c r="M434" i="11"/>
  <c r="N434" i="11" s="1"/>
  <c r="R434" i="11"/>
  <c r="T434" i="11"/>
  <c r="S434" i="11"/>
  <c r="AB434" i="11"/>
  <c r="I435" i="11"/>
  <c r="M435" i="11"/>
  <c r="N435" i="11"/>
  <c r="R435" i="11"/>
  <c r="T435" i="11" s="1"/>
  <c r="S435" i="11"/>
  <c r="Z435" i="11"/>
  <c r="AA435" i="11"/>
  <c r="AC435" i="11" s="1"/>
  <c r="O435" i="11"/>
  <c r="AB435" i="11"/>
  <c r="I436" i="11"/>
  <c r="M436" i="11"/>
  <c r="N436" i="11"/>
  <c r="R436" i="11"/>
  <c r="T436" i="11" s="1"/>
  <c r="S436" i="11"/>
  <c r="Z436" i="11"/>
  <c r="AA436" i="11" s="1"/>
  <c r="AC436" i="11" s="1"/>
  <c r="O436" i="11" s="1"/>
  <c r="AB436" i="11"/>
  <c r="I437" i="11"/>
  <c r="Z437" i="11" s="1"/>
  <c r="M437" i="11"/>
  <c r="N437" i="11" s="1"/>
  <c r="R437" i="11"/>
  <c r="T437" i="11" s="1"/>
  <c r="S437" i="11"/>
  <c r="AB437" i="11"/>
  <c r="I438" i="11"/>
  <c r="M438" i="11"/>
  <c r="N438" i="11"/>
  <c r="R438" i="11"/>
  <c r="T438" i="11"/>
  <c r="S438" i="11"/>
  <c r="Z438" i="11"/>
  <c r="AB438" i="11"/>
  <c r="I439" i="11"/>
  <c r="M439" i="11"/>
  <c r="N439" i="11" s="1"/>
  <c r="R439" i="11"/>
  <c r="T439" i="11" s="1"/>
  <c r="S439" i="11"/>
  <c r="Z439" i="11"/>
  <c r="AA439" i="11" s="1"/>
  <c r="AC439" i="11" s="1"/>
  <c r="O439" i="11"/>
  <c r="AB439" i="11"/>
  <c r="I440" i="11"/>
  <c r="M440" i="11"/>
  <c r="N440" i="11"/>
  <c r="R440" i="11"/>
  <c r="T440" i="11" s="1"/>
  <c r="S440" i="11"/>
  <c r="Z440" i="11"/>
  <c r="AA440" i="11"/>
  <c r="AC440" i="11" s="1"/>
  <c r="O440" i="11" s="1"/>
  <c r="AB440" i="11"/>
  <c r="I441" i="11"/>
  <c r="M441" i="11"/>
  <c r="N441" i="11" s="1"/>
  <c r="R441" i="11"/>
  <c r="T441" i="11"/>
  <c r="S441" i="11"/>
  <c r="AB441" i="11"/>
  <c r="I442" i="11"/>
  <c r="M442" i="11"/>
  <c r="N442" i="11"/>
  <c r="R442" i="11"/>
  <c r="T442" i="11"/>
  <c r="S442" i="11"/>
  <c r="Z442" i="11"/>
  <c r="AB442" i="11"/>
  <c r="I443" i="11"/>
  <c r="M443" i="11"/>
  <c r="N443" i="11" s="1"/>
  <c r="R443" i="11"/>
  <c r="T443" i="11" s="1"/>
  <c r="S443" i="11"/>
  <c r="Z443" i="11"/>
  <c r="AA443" i="11" s="1"/>
  <c r="AC443" i="11" s="1"/>
  <c r="O443" i="11" s="1"/>
  <c r="AB443" i="11"/>
  <c r="I444" i="11"/>
  <c r="Z444" i="11" s="1"/>
  <c r="M444" i="11"/>
  <c r="N444" i="11"/>
  <c r="R444" i="11"/>
  <c r="T444" i="11" s="1"/>
  <c r="S444" i="11"/>
  <c r="AA444" i="11"/>
  <c r="AC444" i="11"/>
  <c r="O444" i="11" s="1"/>
  <c r="AB444" i="11"/>
  <c r="I445" i="11"/>
  <c r="Z445" i="11" s="1"/>
  <c r="M445" i="11"/>
  <c r="N445" i="11" s="1"/>
  <c r="R445" i="11"/>
  <c r="T445" i="11" s="1"/>
  <c r="S445" i="11"/>
  <c r="AA445" i="11"/>
  <c r="AC445" i="11" s="1"/>
  <c r="O445" i="11" s="1"/>
  <c r="AB445" i="11"/>
  <c r="I446" i="11"/>
  <c r="M446" i="11"/>
  <c r="N446" i="11" s="1"/>
  <c r="R446" i="11"/>
  <c r="T446" i="11"/>
  <c r="S446" i="11"/>
  <c r="AB446" i="11"/>
  <c r="I447" i="11"/>
  <c r="M447" i="11"/>
  <c r="N447" i="11" s="1"/>
  <c r="R447" i="11"/>
  <c r="T447" i="11" s="1"/>
  <c r="S447" i="11"/>
  <c r="Z447" i="11"/>
  <c r="AA447" i="11" s="1"/>
  <c r="AC447" i="11" s="1"/>
  <c r="O447" i="11" s="1"/>
  <c r="AB447" i="11"/>
  <c r="I448" i="11"/>
  <c r="M448" i="11"/>
  <c r="N448" i="11"/>
  <c r="R448" i="11"/>
  <c r="T448" i="11"/>
  <c r="S448" i="11"/>
  <c r="AB448" i="11"/>
  <c r="I449" i="11"/>
  <c r="Z449" i="11" s="1"/>
  <c r="M449" i="11"/>
  <c r="N449" i="11" s="1"/>
  <c r="R449" i="11"/>
  <c r="T449" i="11" s="1"/>
  <c r="S449" i="11"/>
  <c r="AA449" i="11"/>
  <c r="AC449" i="11"/>
  <c r="O449" i="11" s="1"/>
  <c r="AB449" i="11"/>
  <c r="I450" i="11"/>
  <c r="M450" i="11"/>
  <c r="N450" i="11" s="1"/>
  <c r="R450" i="11"/>
  <c r="T450" i="11"/>
  <c r="S450" i="11"/>
  <c r="AB450" i="11"/>
  <c r="I451" i="11"/>
  <c r="M451" i="11"/>
  <c r="N451" i="11"/>
  <c r="R451" i="11"/>
  <c r="T451" i="11" s="1"/>
  <c r="S451" i="11"/>
  <c r="Z451" i="11"/>
  <c r="AA451" i="11"/>
  <c r="AC451" i="11" s="1"/>
  <c r="O451" i="11"/>
  <c r="AB451" i="11"/>
  <c r="I452" i="11"/>
  <c r="M452" i="11"/>
  <c r="N452" i="11"/>
  <c r="R452" i="11"/>
  <c r="T452" i="11" s="1"/>
  <c r="S452" i="11"/>
  <c r="Z452" i="11"/>
  <c r="AA452" i="11" s="1"/>
  <c r="AC452" i="11" s="1"/>
  <c r="O452" i="11" s="1"/>
  <c r="AB452" i="11"/>
  <c r="I453" i="11"/>
  <c r="Z453" i="11" s="1"/>
  <c r="M453" i="11"/>
  <c r="N453" i="11" s="1"/>
  <c r="R453" i="11"/>
  <c r="T453" i="11" s="1"/>
  <c r="S453" i="11"/>
  <c r="AB453" i="11"/>
  <c r="I454" i="11"/>
  <c r="M454" i="11"/>
  <c r="N454" i="11"/>
  <c r="R454" i="11"/>
  <c r="T454" i="11"/>
  <c r="S454" i="11"/>
  <c r="Z454" i="11"/>
  <c r="AB454" i="11"/>
  <c r="I455" i="11"/>
  <c r="M455" i="11"/>
  <c r="N455" i="11" s="1"/>
  <c r="R455" i="11"/>
  <c r="T455" i="11" s="1"/>
  <c r="S455" i="11"/>
  <c r="Z455" i="11"/>
  <c r="AA455" i="11" s="1"/>
  <c r="AC455" i="11" s="1"/>
  <c r="O455" i="11"/>
  <c r="AB455" i="11"/>
  <c r="I456" i="11"/>
  <c r="M456" i="11"/>
  <c r="N456" i="11"/>
  <c r="R456" i="11"/>
  <c r="T456" i="11" s="1"/>
  <c r="S456" i="11"/>
  <c r="Z456" i="11"/>
  <c r="AA456" i="11"/>
  <c r="AC456" i="11" s="1"/>
  <c r="O456" i="11" s="1"/>
  <c r="AB456" i="11"/>
  <c r="I457" i="11"/>
  <c r="M457" i="11"/>
  <c r="N457" i="11" s="1"/>
  <c r="R457" i="11"/>
  <c r="T457" i="11"/>
  <c r="S457" i="11"/>
  <c r="AB457" i="11"/>
  <c r="I458" i="11"/>
  <c r="M458" i="11"/>
  <c r="N458" i="11"/>
  <c r="R458" i="11"/>
  <c r="T458" i="11"/>
  <c r="S458" i="11"/>
  <c r="Z458" i="11"/>
  <c r="AB458" i="11"/>
  <c r="I459" i="11"/>
  <c r="M459" i="11"/>
  <c r="N459" i="11" s="1"/>
  <c r="R459" i="11"/>
  <c r="T459" i="11" s="1"/>
  <c r="S459" i="11"/>
  <c r="Z459" i="11"/>
  <c r="AA459" i="11" s="1"/>
  <c r="AC459" i="11" s="1"/>
  <c r="O459" i="11" s="1"/>
  <c r="AB459" i="11"/>
  <c r="I460" i="11"/>
  <c r="Z460" i="11" s="1"/>
  <c r="M460" i="11"/>
  <c r="N460" i="11"/>
  <c r="R460" i="11"/>
  <c r="T460" i="11" s="1"/>
  <c r="S460" i="11"/>
  <c r="AA460" i="11"/>
  <c r="AC460" i="11"/>
  <c r="O460" i="11" s="1"/>
  <c r="AB460" i="11"/>
  <c r="I461" i="11"/>
  <c r="Z461" i="11" s="1"/>
  <c r="M461" i="11"/>
  <c r="N461" i="11" s="1"/>
  <c r="R461" i="11"/>
  <c r="T461" i="11" s="1"/>
  <c r="S461" i="11"/>
  <c r="AA461" i="11"/>
  <c r="AC461" i="11" s="1"/>
  <c r="O461" i="11" s="1"/>
  <c r="AB461" i="11"/>
  <c r="I462" i="11"/>
  <c r="M462" i="11"/>
  <c r="N462" i="11" s="1"/>
  <c r="R462" i="11"/>
  <c r="T462" i="11"/>
  <c r="S462" i="11"/>
  <c r="AB462" i="11"/>
  <c r="I463" i="11"/>
  <c r="M463" i="11"/>
  <c r="N463" i="11" s="1"/>
  <c r="R463" i="11"/>
  <c r="T463" i="11" s="1"/>
  <c r="S463" i="11"/>
  <c r="Z463" i="11"/>
  <c r="AA463" i="11" s="1"/>
  <c r="AC463" i="11" s="1"/>
  <c r="O463" i="11" s="1"/>
  <c r="AB463" i="11"/>
  <c r="I464" i="11"/>
  <c r="M464" i="11"/>
  <c r="N464" i="11"/>
  <c r="R464" i="11"/>
  <c r="T464" i="11"/>
  <c r="S464" i="11"/>
  <c r="AB464" i="11"/>
  <c r="I465" i="11"/>
  <c r="Z465" i="11" s="1"/>
  <c r="M465" i="11"/>
  <c r="N465" i="11" s="1"/>
  <c r="R465" i="11"/>
  <c r="T465" i="11" s="1"/>
  <c r="S465" i="11"/>
  <c r="AA465" i="11"/>
  <c r="AC465" i="11"/>
  <c r="O465" i="11" s="1"/>
  <c r="AB465" i="11"/>
  <c r="I466" i="11"/>
  <c r="M466" i="11"/>
  <c r="N466" i="11" s="1"/>
  <c r="R466" i="11"/>
  <c r="T466" i="11"/>
  <c r="S466" i="11"/>
  <c r="AB466" i="11"/>
  <c r="I467" i="11"/>
  <c r="M467" i="11"/>
  <c r="N467" i="11"/>
  <c r="R467" i="11"/>
  <c r="T467" i="11" s="1"/>
  <c r="S467" i="11"/>
  <c r="Z467" i="11"/>
  <c r="AA467" i="11"/>
  <c r="AC467" i="11" s="1"/>
  <c r="O467" i="11"/>
  <c r="AB467" i="11"/>
  <c r="I468" i="11"/>
  <c r="M468" i="11"/>
  <c r="N468" i="11"/>
  <c r="R468" i="11"/>
  <c r="T468" i="11" s="1"/>
  <c r="S468" i="11"/>
  <c r="Z468" i="11"/>
  <c r="AA468" i="11" s="1"/>
  <c r="AC468" i="11" s="1"/>
  <c r="O468" i="11" s="1"/>
  <c r="AB468" i="11"/>
  <c r="I469" i="11"/>
  <c r="Z469" i="11" s="1"/>
  <c r="M469" i="11"/>
  <c r="N469" i="11" s="1"/>
  <c r="R469" i="11"/>
  <c r="T469" i="11" s="1"/>
  <c r="S469" i="11"/>
  <c r="AB469" i="11"/>
  <c r="I470" i="11"/>
  <c r="M470" i="11"/>
  <c r="N470" i="11"/>
  <c r="R470" i="11"/>
  <c r="T470" i="11"/>
  <c r="S470" i="11"/>
  <c r="Z470" i="11"/>
  <c r="AB470" i="11"/>
  <c r="I471" i="11"/>
  <c r="M471" i="11"/>
  <c r="N471" i="11" s="1"/>
  <c r="R471" i="11"/>
  <c r="T471" i="11" s="1"/>
  <c r="S471" i="11"/>
  <c r="Z471" i="11"/>
  <c r="AA471" i="11" s="1"/>
  <c r="AC471" i="11" s="1"/>
  <c r="O471" i="11" s="1"/>
  <c r="AB471" i="11"/>
  <c r="I472" i="11"/>
  <c r="Z472" i="11" s="1"/>
  <c r="M472" i="11"/>
  <c r="N472" i="11"/>
  <c r="R472" i="11"/>
  <c r="T472" i="11"/>
  <c r="S472" i="11"/>
  <c r="AB472" i="11"/>
  <c r="I473" i="11"/>
  <c r="Z473" i="11" s="1"/>
  <c r="M473" i="11"/>
  <c r="N473" i="11" s="1"/>
  <c r="R473" i="11"/>
  <c r="T473" i="11" s="1"/>
  <c r="S473" i="11"/>
  <c r="AA473" i="11"/>
  <c r="AC473" i="11" s="1"/>
  <c r="O473" i="11" s="1"/>
  <c r="AB473" i="11"/>
  <c r="I474" i="11"/>
  <c r="M474" i="11"/>
  <c r="N474" i="11" s="1"/>
  <c r="R474" i="11"/>
  <c r="T474" i="11"/>
  <c r="S474" i="11"/>
  <c r="AB474" i="11"/>
  <c r="I475" i="11"/>
  <c r="M475" i="11"/>
  <c r="N475" i="11"/>
  <c r="R475" i="11"/>
  <c r="T475" i="11" s="1"/>
  <c r="S475" i="11"/>
  <c r="Z475" i="11"/>
  <c r="AA475" i="11"/>
  <c r="AC475" i="11" s="1"/>
  <c r="O475" i="11" s="1"/>
  <c r="AB475" i="11"/>
  <c r="I476" i="11"/>
  <c r="M476" i="11"/>
  <c r="N476" i="11"/>
  <c r="R476" i="11"/>
  <c r="T476" i="11" s="1"/>
  <c r="S476" i="11"/>
  <c r="Z476" i="11"/>
  <c r="AA476" i="11" s="1"/>
  <c r="AC476" i="11" s="1"/>
  <c r="O476" i="11" s="1"/>
  <c r="AB476" i="11"/>
  <c r="I477" i="11"/>
  <c r="Z477" i="11" s="1"/>
  <c r="M477" i="11"/>
  <c r="N477" i="11" s="1"/>
  <c r="R477" i="11"/>
  <c r="T477" i="11"/>
  <c r="S477" i="11"/>
  <c r="AB477" i="11"/>
  <c r="I478" i="11"/>
  <c r="M478" i="11"/>
  <c r="N478" i="11"/>
  <c r="R478" i="11"/>
  <c r="T478" i="11"/>
  <c r="S478" i="11"/>
  <c r="Z478" i="11"/>
  <c r="AB478" i="11"/>
  <c r="I479" i="11"/>
  <c r="M479" i="11"/>
  <c r="N479" i="11" s="1"/>
  <c r="R479" i="11"/>
  <c r="T479" i="11" s="1"/>
  <c r="S479" i="11"/>
  <c r="Z479" i="11"/>
  <c r="AA479" i="11" s="1"/>
  <c r="AC479" i="11" s="1"/>
  <c r="O479" i="11" s="1"/>
  <c r="AB479" i="11"/>
  <c r="I480" i="11"/>
  <c r="Z480" i="11" s="1"/>
  <c r="M480" i="11"/>
  <c r="N480" i="11"/>
  <c r="R480" i="11"/>
  <c r="T480" i="11" s="1"/>
  <c r="S480" i="11"/>
  <c r="AA480" i="11"/>
  <c r="AC480" i="11"/>
  <c r="O480" i="11" s="1"/>
  <c r="AB480" i="11"/>
  <c r="I481" i="11"/>
  <c r="Z481" i="11" s="1"/>
  <c r="M481" i="11"/>
  <c r="N481" i="11" s="1"/>
  <c r="R481" i="11"/>
  <c r="T481" i="11" s="1"/>
  <c r="S481" i="11"/>
  <c r="AA481" i="11"/>
  <c r="AC481" i="11" s="1"/>
  <c r="O481" i="11" s="1"/>
  <c r="AB481" i="11"/>
  <c r="I482" i="11"/>
  <c r="M482" i="11"/>
  <c r="N482" i="11" s="1"/>
  <c r="R482" i="11"/>
  <c r="T482" i="11"/>
  <c r="S482" i="11"/>
  <c r="AB482" i="11"/>
  <c r="I483" i="11"/>
  <c r="M483" i="11"/>
  <c r="N483" i="11"/>
  <c r="R483" i="11"/>
  <c r="T483" i="11" s="1"/>
  <c r="S483" i="11"/>
  <c r="Z483" i="11"/>
  <c r="AA483" i="11"/>
  <c r="AC483" i="11" s="1"/>
  <c r="O483" i="11" s="1"/>
  <c r="AB483" i="11"/>
  <c r="I484" i="11"/>
  <c r="M484" i="11"/>
  <c r="N484" i="11"/>
  <c r="R484" i="11"/>
  <c r="T484" i="11" s="1"/>
  <c r="S484" i="11"/>
  <c r="Z484" i="11"/>
  <c r="AA484" i="11" s="1"/>
  <c r="AC484" i="11" s="1"/>
  <c r="O484" i="11" s="1"/>
  <c r="AB484" i="11"/>
  <c r="I485" i="11"/>
  <c r="Z485" i="11" s="1"/>
  <c r="M485" i="11"/>
  <c r="N485" i="11" s="1"/>
  <c r="R485" i="11"/>
  <c r="T485" i="11"/>
  <c r="S485" i="11"/>
  <c r="AB485" i="11"/>
  <c r="I486" i="11"/>
  <c r="M486" i="11"/>
  <c r="N486" i="11"/>
  <c r="R486" i="11"/>
  <c r="T486" i="11"/>
  <c r="S486" i="11"/>
  <c r="Z486" i="11"/>
  <c r="AB486" i="11"/>
  <c r="I487" i="11"/>
  <c r="M487" i="11"/>
  <c r="N487" i="11" s="1"/>
  <c r="R487" i="11"/>
  <c r="T487" i="11" s="1"/>
  <c r="S487" i="11"/>
  <c r="Z487" i="11"/>
  <c r="AA487" i="11" s="1"/>
  <c r="AC487" i="11" s="1"/>
  <c r="O487" i="11" s="1"/>
  <c r="AB487" i="11"/>
  <c r="I488" i="11"/>
  <c r="Z488" i="11" s="1"/>
  <c r="M488" i="11"/>
  <c r="N488" i="11"/>
  <c r="R488" i="11"/>
  <c r="T488" i="11"/>
  <c r="S488" i="11"/>
  <c r="AA488" i="11"/>
  <c r="AC488" i="11" s="1"/>
  <c r="O488" i="11" s="1"/>
  <c r="AB488" i="11"/>
  <c r="I489" i="11"/>
  <c r="Z489" i="11" s="1"/>
  <c r="M489" i="11"/>
  <c r="N489" i="11" s="1"/>
  <c r="R489" i="11"/>
  <c r="T489" i="11" s="1"/>
  <c r="S489" i="11"/>
  <c r="AB489" i="11"/>
  <c r="I490" i="11"/>
  <c r="Z490" i="11" s="1"/>
  <c r="M490" i="11"/>
  <c r="N490" i="11" s="1"/>
  <c r="R490" i="11"/>
  <c r="T490" i="11"/>
  <c r="S490" i="11"/>
  <c r="AB490" i="11"/>
  <c r="I491" i="11"/>
  <c r="Z491" i="11" s="1"/>
  <c r="M491" i="11"/>
  <c r="N491" i="11" s="1"/>
  <c r="R491" i="11"/>
  <c r="T491" i="11" s="1"/>
  <c r="S491" i="11"/>
  <c r="AB491" i="11"/>
  <c r="I492" i="11"/>
  <c r="Z492" i="11" s="1"/>
  <c r="M492" i="11"/>
  <c r="N492" i="11" s="1"/>
  <c r="R492" i="11"/>
  <c r="T492" i="11"/>
  <c r="S492" i="11"/>
  <c r="AB492" i="11"/>
  <c r="I493" i="11"/>
  <c r="Z493" i="11" s="1"/>
  <c r="M493" i="11"/>
  <c r="N493" i="11" s="1"/>
  <c r="R493" i="11"/>
  <c r="T493" i="11" s="1"/>
  <c r="S493" i="11"/>
  <c r="AB493" i="11"/>
  <c r="I494" i="11"/>
  <c r="Z494" i="11" s="1"/>
  <c r="M494" i="11"/>
  <c r="N494" i="11" s="1"/>
  <c r="R494" i="11"/>
  <c r="T494" i="11" s="1"/>
  <c r="S494" i="11"/>
  <c r="AB494" i="11"/>
  <c r="I495" i="11"/>
  <c r="Z495" i="11" s="1"/>
  <c r="M495" i="11"/>
  <c r="N495" i="11" s="1"/>
  <c r="R495" i="11"/>
  <c r="T495" i="11"/>
  <c r="S495" i="11"/>
  <c r="AB495" i="11"/>
  <c r="I496" i="11"/>
  <c r="Z496" i="11" s="1"/>
  <c r="M496" i="11"/>
  <c r="N496" i="11" s="1"/>
  <c r="R496" i="11"/>
  <c r="T496" i="11"/>
  <c r="S496" i="11"/>
  <c r="AB496" i="11"/>
  <c r="I497" i="11"/>
  <c r="Z497" i="11" s="1"/>
  <c r="M497" i="11"/>
  <c r="N497" i="11" s="1"/>
  <c r="R497" i="11"/>
  <c r="T497" i="11"/>
  <c r="S497" i="11"/>
  <c r="AB497" i="11"/>
  <c r="I498" i="11"/>
  <c r="M498" i="11"/>
  <c r="N498" i="11" s="1"/>
  <c r="R498" i="11"/>
  <c r="T498" i="11"/>
  <c r="S498" i="11"/>
  <c r="AB498" i="11"/>
  <c r="I499" i="11"/>
  <c r="Z499" i="11" s="1"/>
  <c r="M499" i="11"/>
  <c r="N499" i="11" s="1"/>
  <c r="R499" i="11"/>
  <c r="T499" i="11"/>
  <c r="S499" i="11"/>
  <c r="AB499" i="11"/>
  <c r="I500" i="11"/>
  <c r="Z500" i="11" s="1"/>
  <c r="M500" i="11"/>
  <c r="N500" i="11" s="1"/>
  <c r="R500" i="11"/>
  <c r="T500" i="11"/>
  <c r="S500" i="11"/>
  <c r="AB500" i="11"/>
  <c r="I501" i="11"/>
  <c r="Z501" i="11" s="1"/>
  <c r="M501" i="11"/>
  <c r="N501" i="11" s="1"/>
  <c r="R501" i="11"/>
  <c r="T501" i="11"/>
  <c r="S501" i="11"/>
  <c r="AB501" i="11"/>
  <c r="I502" i="11"/>
  <c r="M502" i="11"/>
  <c r="N502" i="11" s="1"/>
  <c r="R502" i="11"/>
  <c r="T502" i="11"/>
  <c r="S502" i="11"/>
  <c r="AB502" i="11"/>
  <c r="I503" i="11"/>
  <c r="Z503" i="11" s="1"/>
  <c r="M503" i="11"/>
  <c r="N503" i="11" s="1"/>
  <c r="R503" i="11"/>
  <c r="T503" i="11"/>
  <c r="S503" i="11"/>
  <c r="AB503" i="11"/>
  <c r="I504" i="11"/>
  <c r="Z504" i="11"/>
  <c r="AA504" i="11" s="1"/>
  <c r="AC504" i="11" s="1"/>
  <c r="O504" i="11" s="1"/>
  <c r="M504" i="11"/>
  <c r="N504" i="11" s="1"/>
  <c r="R504" i="11"/>
  <c r="T504" i="11"/>
  <c r="S504" i="11"/>
  <c r="AB504" i="11"/>
  <c r="I505" i="11"/>
  <c r="Z505" i="11"/>
  <c r="M505" i="11"/>
  <c r="N505" i="11" s="1"/>
  <c r="R505" i="11"/>
  <c r="T505" i="11" s="1"/>
  <c r="S505" i="11"/>
  <c r="AB505" i="11"/>
  <c r="I506" i="11"/>
  <c r="M506" i="11"/>
  <c r="N506" i="11" s="1"/>
  <c r="R506" i="11"/>
  <c r="T506" i="11"/>
  <c r="S506" i="11"/>
  <c r="AB506" i="11"/>
  <c r="I507" i="11"/>
  <c r="Z507" i="11" s="1"/>
  <c r="M507" i="11"/>
  <c r="N507" i="11" s="1"/>
  <c r="R507" i="11"/>
  <c r="R508" i="11"/>
  <c r="T508" i="11" s="1"/>
  <c r="R509" i="11"/>
  <c r="T509" i="11" s="1"/>
  <c r="R510" i="11"/>
  <c r="T510" i="11" s="1"/>
  <c r="R511" i="11"/>
  <c r="R512" i="11"/>
  <c r="T512" i="11" s="1"/>
  <c r="S507" i="11"/>
  <c r="T507" i="11"/>
  <c r="AB507" i="11"/>
  <c r="I508" i="11"/>
  <c r="M508" i="11"/>
  <c r="N508" i="11"/>
  <c r="S508" i="11"/>
  <c r="AB508" i="11"/>
  <c r="I509" i="11"/>
  <c r="M509" i="11"/>
  <c r="N509" i="11"/>
  <c r="S509" i="11"/>
  <c r="Z509" i="11"/>
  <c r="AB509" i="11"/>
  <c r="I510" i="11"/>
  <c r="Z510" i="11" s="1"/>
  <c r="M510" i="11"/>
  <c r="N510" i="11" s="1"/>
  <c r="S510" i="11"/>
  <c r="AA510" i="11"/>
  <c r="AC510" i="11"/>
  <c r="O510" i="11" s="1"/>
  <c r="AB510" i="11"/>
  <c r="I511" i="11"/>
  <c r="M511" i="11"/>
  <c r="N511" i="11" s="1"/>
  <c r="S511" i="11"/>
  <c r="T511" i="11"/>
  <c r="Z511" i="11"/>
  <c r="AB511" i="11"/>
  <c r="I512" i="11"/>
  <c r="Z512" i="11" s="1"/>
  <c r="M512" i="11"/>
  <c r="N512" i="11"/>
  <c r="S512" i="11"/>
  <c r="AA512" i="11"/>
  <c r="AC512" i="11"/>
  <c r="O512" i="11" s="1"/>
  <c r="AB512" i="11"/>
  <c r="E14" i="17"/>
  <c r="F5" i="14"/>
  <c r="G4" i="9"/>
  <c r="C18" i="9" s="1"/>
  <c r="B35" i="16"/>
  <c r="E35" i="16"/>
  <c r="D9" i="12"/>
  <c r="E9" i="12" s="1"/>
  <c r="F9" i="12"/>
  <c r="G9" i="12"/>
  <c r="H9" i="12" s="1"/>
  <c r="I9" i="12" s="1"/>
  <c r="J9" i="12"/>
  <c r="K9" i="12" s="1"/>
  <c r="L9" i="12" s="1"/>
  <c r="M9" i="12" s="1"/>
  <c r="N9" i="12" s="1"/>
  <c r="O9" i="12" s="1"/>
  <c r="P9" i="12" s="1"/>
  <c r="Q9" i="12" s="1"/>
  <c r="R9" i="12" s="1"/>
  <c r="G9" i="9"/>
  <c r="M15" i="10"/>
  <c r="D41" i="10" s="1"/>
  <c r="K15" i="10"/>
  <c r="I15" i="10"/>
  <c r="G15" i="10"/>
  <c r="F4" i="15"/>
  <c r="C38" i="9"/>
  <c r="B39" i="16"/>
  <c r="E39" i="16" s="1"/>
  <c r="C28" i="9"/>
  <c r="B36" i="16" s="1"/>
  <c r="E36" i="16"/>
  <c r="AA362" i="11"/>
  <c r="AC362" i="11" s="1"/>
  <c r="O362" i="11" s="1"/>
  <c r="AA361" i="11"/>
  <c r="AC361" i="11" s="1"/>
  <c r="O361" i="11" s="1"/>
  <c r="AA360" i="11"/>
  <c r="AC360" i="11"/>
  <c r="O360" i="11"/>
  <c r="AA359" i="11"/>
  <c r="AC359" i="11" s="1"/>
  <c r="O359" i="11"/>
  <c r="AA358" i="11"/>
  <c r="AC358" i="11" s="1"/>
  <c r="O358" i="11" s="1"/>
  <c r="AA357" i="11"/>
  <c r="AC357" i="11" s="1"/>
  <c r="O357" i="11" s="1"/>
  <c r="AA356" i="11"/>
  <c r="AC356" i="11"/>
  <c r="O356" i="11"/>
  <c r="AA355" i="11"/>
  <c r="AC355" i="11" s="1"/>
  <c r="O355" i="11"/>
  <c r="AA354" i="11"/>
  <c r="AC354" i="11" s="1"/>
  <c r="O354" i="11" s="1"/>
  <c r="AA353" i="11"/>
  <c r="AC353" i="11" s="1"/>
  <c r="O353" i="11" s="1"/>
  <c r="AA330" i="11"/>
  <c r="AC330" i="11"/>
  <c r="O330" i="11"/>
  <c r="AC320" i="11"/>
  <c r="O320" i="11" s="1"/>
  <c r="AA314" i="11"/>
  <c r="AC314" i="11" s="1"/>
  <c r="O314" i="11" s="1"/>
  <c r="AA310" i="11"/>
  <c r="AC310" i="11"/>
  <c r="O310" i="11" s="1"/>
  <c r="AC304" i="11"/>
  <c r="O304" i="11"/>
  <c r="AA298" i="11"/>
  <c r="AC298" i="11"/>
  <c r="O298" i="11"/>
  <c r="AA294" i="11"/>
  <c r="AC294" i="11" s="1"/>
  <c r="O294" i="11"/>
  <c r="AC288" i="11"/>
  <c r="O288" i="11" s="1"/>
  <c r="AA282" i="11"/>
  <c r="AC282" i="11" s="1"/>
  <c r="O282" i="11" s="1"/>
  <c r="AA278" i="11"/>
  <c r="AC278" i="11"/>
  <c r="O278" i="11" s="1"/>
  <c r="AC272" i="11"/>
  <c r="O272" i="11"/>
  <c r="AA266" i="11"/>
  <c r="AC266" i="11"/>
  <c r="O266" i="11" s="1"/>
  <c r="AC264" i="11"/>
  <c r="O264" i="11" s="1"/>
  <c r="AA260" i="11"/>
  <c r="AC260" i="11"/>
  <c r="O260" i="11" s="1"/>
  <c r="AC256" i="11"/>
  <c r="O256" i="11"/>
  <c r="AA252" i="11"/>
  <c r="AC252" i="11" s="1"/>
  <c r="O252" i="11" s="1"/>
  <c r="AA246" i="11"/>
  <c r="AC246" i="11" s="1"/>
  <c r="O246" i="11" s="1"/>
  <c r="AA242" i="11"/>
  <c r="AC242" i="11"/>
  <c r="O242" i="11"/>
  <c r="AA233" i="11"/>
  <c r="AC233" i="11" s="1"/>
  <c r="O233" i="11"/>
  <c r="AA225" i="11"/>
  <c r="AC225" i="11" s="1"/>
  <c r="O225" i="11" s="1"/>
  <c r="AC221" i="11"/>
  <c r="O221" i="11" s="1"/>
  <c r="AA213" i="11"/>
  <c r="AC213" i="11" s="1"/>
  <c r="O213" i="11"/>
  <c r="AC205" i="11"/>
  <c r="O205" i="11" s="1"/>
  <c r="AA329" i="11"/>
  <c r="AC329" i="11"/>
  <c r="O329" i="11"/>
  <c r="AA323" i="11"/>
  <c r="AC323" i="11" s="1"/>
  <c r="O323" i="11" s="1"/>
  <c r="AA317" i="11"/>
  <c r="AC317" i="11" s="1"/>
  <c r="O317" i="11"/>
  <c r="AA315" i="11"/>
  <c r="AC315" i="11" s="1"/>
  <c r="O315" i="11" s="1"/>
  <c r="AA309" i="11"/>
  <c r="AC309" i="11" s="1"/>
  <c r="O309" i="11" s="1"/>
  <c r="AA307" i="11"/>
  <c r="AC307" i="11" s="1"/>
  <c r="O307" i="11" s="1"/>
  <c r="AA301" i="11"/>
  <c r="AC301" i="11"/>
  <c r="O301" i="11" s="1"/>
  <c r="AA299" i="11"/>
  <c r="AC299" i="11"/>
  <c r="O299" i="11"/>
  <c r="AA293" i="11"/>
  <c r="AC293" i="11"/>
  <c r="O293" i="11" s="1"/>
  <c r="AA291" i="11"/>
  <c r="AC291" i="11" s="1"/>
  <c r="O291" i="11"/>
  <c r="AA285" i="11"/>
  <c r="AC285" i="11" s="1"/>
  <c r="O285" i="11"/>
  <c r="AA283" i="11"/>
  <c r="AC283" i="11" s="1"/>
  <c r="O283" i="11" s="1"/>
  <c r="AA277" i="11"/>
  <c r="AC277" i="11"/>
  <c r="O277" i="11" s="1"/>
  <c r="AA275" i="11"/>
  <c r="AC275" i="11"/>
  <c r="O275" i="11" s="1"/>
  <c r="AA269" i="11"/>
  <c r="AC269" i="11"/>
  <c r="O269" i="11"/>
  <c r="AA267" i="11"/>
  <c r="AC267" i="11"/>
  <c r="O267" i="11"/>
  <c r="AA259" i="11"/>
  <c r="AC259" i="11"/>
  <c r="O259" i="11"/>
  <c r="O257" i="11"/>
  <c r="AA253" i="11"/>
  <c r="AC253" i="11"/>
  <c r="O253" i="11"/>
  <c r="AC251" i="11"/>
  <c r="O251" i="11" s="1"/>
  <c r="O249" i="11"/>
  <c r="AA245" i="11"/>
  <c r="AC245" i="11"/>
  <c r="O245" i="11" s="1"/>
  <c r="AA243" i="11"/>
  <c r="AC243" i="11" s="1"/>
  <c r="O243" i="11"/>
  <c r="AA235" i="11"/>
  <c r="AC235" i="11" s="1"/>
  <c r="O235" i="11"/>
  <c r="AA231" i="11"/>
  <c r="AC231" i="11"/>
  <c r="O231" i="11" s="1"/>
  <c r="AA219" i="11"/>
  <c r="AC219" i="11"/>
  <c r="O219" i="11" s="1"/>
  <c r="AA215" i="11"/>
  <c r="AC215" i="11" s="1"/>
  <c r="O215" i="11" s="1"/>
  <c r="O211" i="11"/>
  <c r="AA240" i="11"/>
  <c r="AC240" i="11" s="1"/>
  <c r="O240" i="11" s="1"/>
  <c r="AA238" i="11"/>
  <c r="AC238" i="11"/>
  <c r="O238" i="11" s="1"/>
  <c r="AA232" i="11"/>
  <c r="AC232" i="11"/>
  <c r="O232" i="11" s="1"/>
  <c r="AA230" i="11"/>
  <c r="AC230" i="11" s="1"/>
  <c r="O230" i="11"/>
  <c r="AA224" i="11"/>
  <c r="AC224" i="11" s="1"/>
  <c r="O224" i="11"/>
  <c r="AA222" i="11"/>
  <c r="AC222" i="11"/>
  <c r="O222" i="11" s="1"/>
  <c r="O220" i="11"/>
  <c r="AA216" i="11"/>
  <c r="AC216" i="11"/>
  <c r="O216" i="11" s="1"/>
  <c r="AA214" i="11"/>
  <c r="AC214" i="11" s="1"/>
  <c r="O214" i="11" s="1"/>
  <c r="O212" i="11"/>
  <c r="AA208" i="11"/>
  <c r="AC208" i="11" s="1"/>
  <c r="O208" i="11" s="1"/>
  <c r="AA206" i="11"/>
  <c r="AC206" i="11"/>
  <c r="O206" i="11" s="1"/>
  <c r="AA204" i="11"/>
  <c r="AC204" i="11" s="1"/>
  <c r="O204" i="11"/>
  <c r="AA202" i="11"/>
  <c r="AC202" i="11" s="1"/>
  <c r="O202" i="11" s="1"/>
  <c r="AA200" i="11"/>
  <c r="AC200" i="11"/>
  <c r="O200" i="11"/>
  <c r="AA198" i="11"/>
  <c r="AC198" i="11"/>
  <c r="O198" i="11"/>
  <c r="AA196" i="11"/>
  <c r="AC196" i="11" s="1"/>
  <c r="O196" i="11" s="1"/>
  <c r="AA194" i="11"/>
  <c r="AC194" i="11"/>
  <c r="O194" i="11" s="1"/>
  <c r="AA192" i="11"/>
  <c r="AC192" i="11" s="1"/>
  <c r="O192" i="11" s="1"/>
  <c r="AA190" i="11"/>
  <c r="AC190" i="11"/>
  <c r="O190" i="11" s="1"/>
  <c r="AA188" i="11"/>
  <c r="AC188" i="11" s="1"/>
  <c r="O188" i="11"/>
  <c r="AA186" i="11"/>
  <c r="AC186" i="11" s="1"/>
  <c r="O186" i="11" s="1"/>
  <c r="AA184" i="11"/>
  <c r="AC184" i="11"/>
  <c r="O184" i="11"/>
  <c r="AA182" i="11"/>
  <c r="AC182" i="11"/>
  <c r="O182" i="11"/>
  <c r="AA180" i="11"/>
  <c r="AC180" i="11" s="1"/>
  <c r="O180" i="11" s="1"/>
  <c r="AA178" i="11"/>
  <c r="AC178" i="11"/>
  <c r="O178" i="11" s="1"/>
  <c r="AA176" i="11"/>
  <c r="AC176" i="11" s="1"/>
  <c r="O176" i="11" s="1"/>
  <c r="AA174" i="11"/>
  <c r="AC174" i="11"/>
  <c r="O174" i="11" s="1"/>
  <c r="AA172" i="11"/>
  <c r="AC172" i="11" s="1"/>
  <c r="O172" i="11"/>
  <c r="AA170" i="11"/>
  <c r="AC170" i="11" s="1"/>
  <c r="O170" i="11" s="1"/>
  <c r="AA168" i="11"/>
  <c r="AC168" i="11"/>
  <c r="O168" i="11"/>
  <c r="AA166" i="11"/>
  <c r="AC166" i="11"/>
  <c r="O166" i="11"/>
  <c r="AA164" i="11"/>
  <c r="AC164" i="11" s="1"/>
  <c r="O164" i="11" s="1"/>
  <c r="AA162" i="11"/>
  <c r="AC162" i="11"/>
  <c r="O162" i="11" s="1"/>
  <c r="AA160" i="11"/>
  <c r="AC160" i="11" s="1"/>
  <c r="O160" i="11" s="1"/>
  <c r="AA158" i="11"/>
  <c r="AC158" i="11"/>
  <c r="O158" i="11" s="1"/>
  <c r="AA156" i="11"/>
  <c r="AC156" i="11" s="1"/>
  <c r="O156" i="11"/>
  <c r="AA203" i="11"/>
  <c r="AC203" i="11" s="1"/>
  <c r="O203" i="11" s="1"/>
  <c r="AA201" i="11"/>
  <c r="AC201" i="11"/>
  <c r="O201" i="11"/>
  <c r="AA199" i="11"/>
  <c r="AC199" i="11"/>
  <c r="O199" i="11"/>
  <c r="AA197" i="11"/>
  <c r="AC197" i="11" s="1"/>
  <c r="O197" i="11" s="1"/>
  <c r="AA193" i="11"/>
  <c r="AC193" i="11" s="1"/>
  <c r="O193" i="11" s="1"/>
  <c r="AA191" i="11"/>
  <c r="AC191" i="11"/>
  <c r="O191" i="11" s="1"/>
  <c r="AA189" i="11"/>
  <c r="AC189" i="11" s="1"/>
  <c r="O189" i="11"/>
  <c r="AA187" i="11"/>
  <c r="AC187" i="11" s="1"/>
  <c r="O187" i="11" s="1"/>
  <c r="AA185" i="11"/>
  <c r="AC185" i="11"/>
  <c r="O185" i="11"/>
  <c r="AA183" i="11"/>
  <c r="AC183" i="11"/>
  <c r="O183" i="11"/>
  <c r="AA181" i="11"/>
  <c r="AC181" i="11" s="1"/>
  <c r="O181" i="11" s="1"/>
  <c r="AA179" i="11"/>
  <c r="AC179" i="11"/>
  <c r="O179" i="11" s="1"/>
  <c r="AA177" i="11"/>
  <c r="AC177" i="11" s="1"/>
  <c r="O177" i="11" s="1"/>
  <c r="AA175" i="11"/>
  <c r="AC175" i="11"/>
  <c r="O175" i="11" s="1"/>
  <c r="AA173" i="11"/>
  <c r="AC173" i="11" s="1"/>
  <c r="O173" i="11"/>
  <c r="AA171" i="11"/>
  <c r="AC171" i="11" s="1"/>
  <c r="O171" i="11" s="1"/>
  <c r="AA169" i="11"/>
  <c r="AC169" i="11"/>
  <c r="O169" i="11"/>
  <c r="AA167" i="11"/>
  <c r="AC167" i="11"/>
  <c r="O167" i="11"/>
  <c r="AA165" i="11"/>
  <c r="AC165" i="11" s="1"/>
  <c r="O165" i="11" s="1"/>
  <c r="AA163" i="11"/>
  <c r="AC163" i="11"/>
  <c r="O163" i="11" s="1"/>
  <c r="AA161" i="11"/>
  <c r="AC161" i="11" s="1"/>
  <c r="O161" i="11" s="1"/>
  <c r="AA159" i="11"/>
  <c r="AC159" i="11"/>
  <c r="O159" i="11" s="1"/>
  <c r="AA157" i="11"/>
  <c r="AC157" i="11" s="1"/>
  <c r="O157" i="11"/>
  <c r="AA155" i="11"/>
  <c r="AC155" i="11" s="1"/>
  <c r="O155" i="11" s="1"/>
  <c r="C17" i="10"/>
  <c r="C28" i="10"/>
  <c r="C29" i="10" s="1"/>
  <c r="L15" i="10"/>
  <c r="C41" i="10" s="1"/>
  <c r="H15" i="10"/>
  <c r="B12" i="16"/>
  <c r="E12" i="16"/>
  <c r="D39" i="9"/>
  <c r="K29" i="12"/>
  <c r="C30" i="10"/>
  <c r="E90" i="14"/>
  <c r="E81" i="14"/>
  <c r="F32" i="21"/>
  <c r="F35" i="21"/>
  <c r="F41" i="21" s="1"/>
  <c r="I7" i="21"/>
  <c r="I8" i="21"/>
  <c r="G32" i="21"/>
  <c r="G35" i="21"/>
  <c r="G41" i="21"/>
  <c r="E34" i="9"/>
  <c r="D34" i="12"/>
  <c r="C38" i="12"/>
  <c r="E11" i="9"/>
  <c r="G11" i="9" s="1"/>
  <c r="D11" i="12"/>
  <c r="H11" i="21"/>
  <c r="H32" i="21" s="1"/>
  <c r="H35" i="21" s="1"/>
  <c r="H41" i="21" s="1"/>
  <c r="E11" i="12"/>
  <c r="O29" i="12"/>
  <c r="G29" i="12"/>
  <c r="L29" i="12"/>
  <c r="E13" i="12"/>
  <c r="F13" i="12" s="1"/>
  <c r="G13" i="12" s="1"/>
  <c r="H13" i="12" s="1"/>
  <c r="I13" i="12" s="1"/>
  <c r="J13" i="12" s="1"/>
  <c r="K13" i="12" s="1"/>
  <c r="L13" i="12" s="1"/>
  <c r="M13" i="12" s="1"/>
  <c r="N13" i="12" s="1"/>
  <c r="O13" i="12" s="1"/>
  <c r="P13" i="12" s="1"/>
  <c r="Q13" i="12" s="1"/>
  <c r="R13" i="12" s="1"/>
  <c r="J18" i="21"/>
  <c r="I31" i="21"/>
  <c r="F34" i="12" s="1"/>
  <c r="H31" i="21"/>
  <c r="E34" i="12" s="1"/>
  <c r="E31" i="21"/>
  <c r="Q29" i="12"/>
  <c r="M29" i="12"/>
  <c r="I29" i="12"/>
  <c r="E29" i="12"/>
  <c r="C29" i="9"/>
  <c r="B38" i="16"/>
  <c r="E38" i="16"/>
  <c r="P29" i="12"/>
  <c r="I18" i="12"/>
  <c r="C29" i="12"/>
  <c r="C28" i="12"/>
  <c r="C18" i="12"/>
  <c r="F29" i="12"/>
  <c r="J29" i="12"/>
  <c r="N29" i="12"/>
  <c r="R29" i="12"/>
  <c r="E27" i="12"/>
  <c r="F27" i="12"/>
  <c r="G27" i="12"/>
  <c r="H27" i="12" s="1"/>
  <c r="I27" i="12" s="1"/>
  <c r="J27" i="12" s="1"/>
  <c r="K27" i="12" s="1"/>
  <c r="L27" i="12" s="1"/>
  <c r="M27" i="12" s="1"/>
  <c r="N27" i="12" s="1"/>
  <c r="O27" i="12" s="1"/>
  <c r="P27" i="12" s="1"/>
  <c r="Q27" i="12" s="1"/>
  <c r="R27" i="12" s="1"/>
  <c r="E25" i="12"/>
  <c r="F25" i="12"/>
  <c r="G25" i="12" s="1"/>
  <c r="H25" i="12"/>
  <c r="I25" i="12"/>
  <c r="J25" i="12" s="1"/>
  <c r="K25" i="12" s="1"/>
  <c r="L25" i="12" s="1"/>
  <c r="M25" i="12" s="1"/>
  <c r="N25" i="12" s="1"/>
  <c r="O25" i="12" s="1"/>
  <c r="P25" i="12" s="1"/>
  <c r="Q25" i="12" s="1"/>
  <c r="R25" i="12" s="1"/>
  <c r="F23" i="12"/>
  <c r="G23" i="12" s="1"/>
  <c r="H23" i="12" s="1"/>
  <c r="I23" i="12" s="1"/>
  <c r="J23" i="12" s="1"/>
  <c r="K23" i="12" s="1"/>
  <c r="L23" i="12" s="1"/>
  <c r="M23" i="12" s="1"/>
  <c r="N23" i="12" s="1"/>
  <c r="O23" i="12" s="1"/>
  <c r="P23" i="12" s="1"/>
  <c r="Q23" i="12" s="1"/>
  <c r="R23" i="12" s="1"/>
  <c r="E21" i="12"/>
  <c r="F21" i="12"/>
  <c r="G21" i="12" s="1"/>
  <c r="H21" i="12"/>
  <c r="I21" i="12" s="1"/>
  <c r="J21" i="12" s="1"/>
  <c r="K21" i="12" s="1"/>
  <c r="L21" i="12" s="1"/>
  <c r="M21" i="12" s="1"/>
  <c r="N21" i="12" s="1"/>
  <c r="O21" i="12" s="1"/>
  <c r="P21" i="12" s="1"/>
  <c r="Q21" i="12" s="1"/>
  <c r="R21" i="12" s="1"/>
  <c r="E19" i="12"/>
  <c r="F19" i="12"/>
  <c r="G19" i="12" s="1"/>
  <c r="H19" i="12" s="1"/>
  <c r="K18" i="21"/>
  <c r="K31" i="21" s="1"/>
  <c r="H34" i="12" s="1"/>
  <c r="J31" i="21"/>
  <c r="G34" i="12"/>
  <c r="J18" i="12"/>
  <c r="K18" i="12" s="1"/>
  <c r="L18" i="12" s="1"/>
  <c r="M18" i="12" s="1"/>
  <c r="N18" i="12" s="1"/>
  <c r="O18" i="12" s="1"/>
  <c r="P18" i="12" s="1"/>
  <c r="Q18" i="12" s="1"/>
  <c r="R18" i="12" s="1"/>
  <c r="E38" i="9"/>
  <c r="F38" i="9" s="1"/>
  <c r="F34" i="9"/>
  <c r="G34" i="9"/>
  <c r="AA509" i="11"/>
  <c r="AC509" i="11" s="1"/>
  <c r="O509" i="11"/>
  <c r="Z146" i="11"/>
  <c r="AA146" i="11" s="1"/>
  <c r="AC146" i="11" s="1"/>
  <c r="O146" i="11" s="1"/>
  <c r="Z154" i="11"/>
  <c r="AA154" i="11"/>
  <c r="AC154" i="11" s="1"/>
  <c r="O154" i="11" s="1"/>
  <c r="AA125" i="11"/>
  <c r="AC125" i="11"/>
  <c r="O125" i="11" s="1"/>
  <c r="C23" i="10"/>
  <c r="AA507" i="11"/>
  <c r="AC507" i="11"/>
  <c r="O507" i="11" s="1"/>
  <c r="AA505" i="11"/>
  <c r="AC505" i="11" s="1"/>
  <c r="O505" i="11" s="1"/>
  <c r="AA503" i="11"/>
  <c r="AC503" i="11" s="1"/>
  <c r="O503" i="11" s="1"/>
  <c r="AA500" i="11"/>
  <c r="AC500" i="11"/>
  <c r="O500" i="11" s="1"/>
  <c r="AA496" i="11"/>
  <c r="AC496" i="11" s="1"/>
  <c r="O496" i="11" s="1"/>
  <c r="AA494" i="11"/>
  <c r="AC494" i="11"/>
  <c r="O494" i="11"/>
  <c r="AA493" i="11"/>
  <c r="AC493" i="11" s="1"/>
  <c r="O493" i="11" s="1"/>
  <c r="AA492" i="11"/>
  <c r="AC492" i="11"/>
  <c r="O492" i="11" s="1"/>
  <c r="AA491" i="11"/>
  <c r="AC491" i="11" s="1"/>
  <c r="O491" i="11" s="1"/>
  <c r="AA490" i="11"/>
  <c r="AC490" i="11"/>
  <c r="O490" i="11" s="1"/>
  <c r="T54" i="11"/>
  <c r="AA351" i="11"/>
  <c r="AC351" i="11"/>
  <c r="O351" i="11"/>
  <c r="AA343" i="11"/>
  <c r="AC343" i="11" s="1"/>
  <c r="O343" i="11"/>
  <c r="AA339" i="11"/>
  <c r="AC339" i="11"/>
  <c r="O339" i="11" s="1"/>
  <c r="AA335" i="11"/>
  <c r="AC335" i="11"/>
  <c r="O335" i="11" s="1"/>
  <c r="Z140" i="11"/>
  <c r="AA140" i="11"/>
  <c r="AC140" i="11"/>
  <c r="O140" i="11" s="1"/>
  <c r="Z89" i="11"/>
  <c r="AA89" i="11"/>
  <c r="AC89" i="11"/>
  <c r="O89" i="11" s="1"/>
  <c r="Z148" i="11"/>
  <c r="AA148" i="11"/>
  <c r="AC148" i="11"/>
  <c r="O148" i="11" s="1"/>
  <c r="Z132" i="11"/>
  <c r="AA132" i="11"/>
  <c r="AC132" i="11"/>
  <c r="O132" i="11" s="1"/>
  <c r="Z100" i="11"/>
  <c r="AA100" i="11"/>
  <c r="AC100" i="11"/>
  <c r="O100" i="11" s="1"/>
  <c r="Z73" i="11"/>
  <c r="AA73" i="11"/>
  <c r="AC73" i="11"/>
  <c r="O73" i="11" s="1"/>
  <c r="AA345" i="11"/>
  <c r="AC345" i="11" s="1"/>
  <c r="O345" i="11" s="1"/>
  <c r="AA341" i="11"/>
  <c r="AC341" i="11"/>
  <c r="O341" i="11" s="1"/>
  <c r="AA337" i="11"/>
  <c r="AC337" i="11" s="1"/>
  <c r="O337" i="11" s="1"/>
  <c r="AC333" i="11"/>
  <c r="O333" i="11"/>
  <c r="AA122" i="11"/>
  <c r="AC122" i="11" s="1"/>
  <c r="O122" i="11"/>
  <c r="Z104" i="11"/>
  <c r="AA104" i="11"/>
  <c r="AC104" i="11" s="1"/>
  <c r="O104" i="11" s="1"/>
  <c r="AA153" i="11"/>
  <c r="AC153" i="11"/>
  <c r="O153" i="11" s="1"/>
  <c r="AA145" i="11"/>
  <c r="AC145" i="11" s="1"/>
  <c r="O145" i="11" s="1"/>
  <c r="AA121" i="11"/>
  <c r="AC121" i="11" s="1"/>
  <c r="O121" i="11"/>
  <c r="Z120" i="11"/>
  <c r="AA120" i="11"/>
  <c r="AC120" i="11" s="1"/>
  <c r="O120" i="11" s="1"/>
  <c r="AA113" i="11"/>
  <c r="AC113" i="11"/>
  <c r="O113" i="11" s="1"/>
  <c r="Z112" i="11"/>
  <c r="AA112" i="11" s="1"/>
  <c r="AC112" i="11" s="1"/>
  <c r="O112" i="11" s="1"/>
  <c r="AA105" i="11"/>
  <c r="AC105" i="11"/>
  <c r="O105" i="11" s="1"/>
  <c r="AA101" i="11"/>
  <c r="AC101" i="11"/>
  <c r="O101" i="11"/>
  <c r="Z93" i="11"/>
  <c r="AA93" i="11" s="1"/>
  <c r="AC93" i="11"/>
  <c r="O93" i="11"/>
  <c r="Z77" i="11"/>
  <c r="AA77" i="11" s="1"/>
  <c r="AC77" i="11" s="1"/>
  <c r="O77" i="11" s="1"/>
  <c r="J15" i="10"/>
  <c r="F15" i="10"/>
  <c r="E21" i="15"/>
  <c r="F21" i="15" s="1"/>
  <c r="Z97" i="11"/>
  <c r="AA97" i="11"/>
  <c r="AC97" i="11" s="1"/>
  <c r="O97" i="11"/>
  <c r="Z81" i="11"/>
  <c r="AA81" i="11"/>
  <c r="AC81" i="11" s="1"/>
  <c r="O81" i="11"/>
  <c r="Z65" i="11"/>
  <c r="AA65" i="11" s="1"/>
  <c r="AC65" i="11" s="1"/>
  <c r="O65" i="11" s="1"/>
  <c r="P8" i="11"/>
  <c r="O8" i="11"/>
  <c r="AA149" i="11"/>
  <c r="AC149" i="11"/>
  <c r="O149" i="11"/>
  <c r="AA142" i="11"/>
  <c r="AC142" i="11" s="1"/>
  <c r="O142" i="11" s="1"/>
  <c r="Z138" i="11"/>
  <c r="AA138" i="11"/>
  <c r="AC138" i="11" s="1"/>
  <c r="O138" i="11"/>
  <c r="AA134" i="11"/>
  <c r="AC134" i="11"/>
  <c r="O134" i="11" s="1"/>
  <c r="Z130" i="11"/>
  <c r="AA130" i="11" s="1"/>
  <c r="AC130" i="11" s="1"/>
  <c r="O130" i="11" s="1"/>
  <c r="AA126" i="11"/>
  <c r="AC126" i="11" s="1"/>
  <c r="O126" i="11" s="1"/>
  <c r="AA117" i="11"/>
  <c r="AC117" i="11"/>
  <c r="O117" i="11"/>
  <c r="Z116" i="11"/>
  <c r="AA116" i="11"/>
  <c r="AC116" i="11"/>
  <c r="O116" i="11"/>
  <c r="AA109" i="11"/>
  <c r="AC109" i="11"/>
  <c r="O109" i="11"/>
  <c r="Z108" i="11"/>
  <c r="AA108" i="11" s="1"/>
  <c r="AC108" i="11" s="1"/>
  <c r="O108" i="11" s="1"/>
  <c r="Z85" i="11"/>
  <c r="AA85" i="11" s="1"/>
  <c r="AC85" i="11"/>
  <c r="O85" i="11" s="1"/>
  <c r="Z69" i="11"/>
  <c r="AA69" i="11" s="1"/>
  <c r="AC69" i="11"/>
  <c r="O69" i="11"/>
  <c r="AA96" i="11"/>
  <c r="AC96" i="11" s="1"/>
  <c r="O96" i="11"/>
  <c r="AA92" i="11"/>
  <c r="AC92" i="11"/>
  <c r="O92" i="11" s="1"/>
  <c r="AA88" i="11"/>
  <c r="AC88" i="11"/>
  <c r="O88" i="11"/>
  <c r="AA80" i="11"/>
  <c r="AC80" i="11" s="1"/>
  <c r="O80" i="11"/>
  <c r="AA76" i="11"/>
  <c r="AC76" i="11" s="1"/>
  <c r="O76" i="11" s="1"/>
  <c r="AA55" i="11"/>
  <c r="AC55" i="11"/>
  <c r="O55" i="11"/>
  <c r="AA50" i="11"/>
  <c r="AC50" i="11" s="1"/>
  <c r="O50" i="11" s="1"/>
  <c r="AA46" i="11"/>
  <c r="AC46" i="11"/>
  <c r="O46" i="11" s="1"/>
  <c r="AA43" i="11"/>
  <c r="AC43" i="11" s="1"/>
  <c r="O43" i="11" s="1"/>
  <c r="AA38" i="11"/>
  <c r="AC38" i="11"/>
  <c r="O38" i="11" s="1"/>
  <c r="AA35" i="11"/>
  <c r="AC35" i="11" s="1"/>
  <c r="O35" i="11"/>
  <c r="AA30" i="11"/>
  <c r="AC30" i="11" s="1"/>
  <c r="O30" i="11" s="1"/>
  <c r="AA27" i="11"/>
  <c r="AC27" i="11"/>
  <c r="O27" i="11"/>
  <c r="AA23" i="11"/>
  <c r="AC23" i="11"/>
  <c r="O23" i="11"/>
  <c r="AA18" i="11"/>
  <c r="AC18" i="11" s="1"/>
  <c r="O18" i="11" s="1"/>
  <c r="AA45" i="11"/>
  <c r="AC45" i="11"/>
  <c r="O45" i="11" s="1"/>
  <c r="AA37" i="11"/>
  <c r="AC37" i="11" s="1"/>
  <c r="O37" i="11" s="1"/>
  <c r="AA29" i="11"/>
  <c r="AC29" i="11"/>
  <c r="O29" i="11" s="1"/>
  <c r="E14" i="14"/>
  <c r="D17" i="14"/>
  <c r="AA59" i="11"/>
  <c r="AC59" i="11" s="1"/>
  <c r="O59" i="11" s="1"/>
  <c r="AA51" i="11"/>
  <c r="AC51" i="11"/>
  <c r="O51" i="11" s="1"/>
  <c r="AA42" i="11"/>
  <c r="AC42" i="11" s="1"/>
  <c r="O42" i="11"/>
  <c r="AA34" i="11"/>
  <c r="AC34" i="11" s="1"/>
  <c r="O34" i="11" s="1"/>
  <c r="AA26" i="11"/>
  <c r="AC26" i="11"/>
  <c r="O26" i="11"/>
  <c r="AA19" i="11"/>
  <c r="AC19" i="11"/>
  <c r="O19" i="11"/>
  <c r="AA14" i="11"/>
  <c r="AC14" i="11" s="1"/>
  <c r="O14" i="11" s="1"/>
  <c r="F14" i="14"/>
  <c r="H34" i="21"/>
  <c r="I33" i="21"/>
  <c r="AG133" i="11"/>
  <c r="AF133" i="11"/>
  <c r="AG137" i="11"/>
  <c r="AF137" i="11"/>
  <c r="AG141" i="11"/>
  <c r="AF141" i="11"/>
  <c r="AG145" i="11"/>
  <c r="AF145" i="11"/>
  <c r="AG149" i="11"/>
  <c r="AF149" i="11"/>
  <c r="AG153" i="11"/>
  <c r="AF153" i="11"/>
  <c r="AG157" i="11"/>
  <c r="AF157" i="11"/>
  <c r="AG161" i="11"/>
  <c r="AF161" i="11"/>
  <c r="AG165" i="11"/>
  <c r="AF165" i="11"/>
  <c r="AG169" i="11"/>
  <c r="AF169" i="11"/>
  <c r="AG173" i="11"/>
  <c r="AF173" i="11"/>
  <c r="AG177" i="11"/>
  <c r="AF177" i="11"/>
  <c r="AG181" i="11"/>
  <c r="AF181" i="11"/>
  <c r="AG185" i="11"/>
  <c r="AF185" i="11"/>
  <c r="AG189" i="11"/>
  <c r="AF189" i="11"/>
  <c r="AG193" i="11"/>
  <c r="AF193" i="11"/>
  <c r="AG197" i="11"/>
  <c r="AF197" i="11"/>
  <c r="AG201" i="11"/>
  <c r="AF201" i="11"/>
  <c r="AG205" i="11"/>
  <c r="AF205" i="11"/>
  <c r="AG209" i="11"/>
  <c r="AF209" i="11"/>
  <c r="AG213" i="11"/>
  <c r="AF213" i="11"/>
  <c r="AG217" i="11"/>
  <c r="AF217" i="11"/>
  <c r="AG221" i="11"/>
  <c r="AF221" i="11"/>
  <c r="AG225" i="11"/>
  <c r="AF225" i="11"/>
  <c r="AG229" i="11"/>
  <c r="AF229" i="11"/>
  <c r="AG233" i="11"/>
  <c r="AF233" i="11"/>
  <c r="AG237" i="11"/>
  <c r="AF237" i="11"/>
  <c r="AG241" i="11"/>
  <c r="AF241" i="11"/>
  <c r="N8" i="11"/>
  <c r="E37" i="12"/>
  <c r="D15" i="10"/>
  <c r="D17" i="10" s="1"/>
  <c r="C21" i="10" s="1"/>
  <c r="I34" i="21"/>
  <c r="J33" i="21"/>
  <c r="J34" i="21" s="1"/>
  <c r="D74" i="14"/>
  <c r="D92" i="14" s="1"/>
  <c r="D94" i="14" s="1"/>
  <c r="D24" i="15" s="1"/>
  <c r="D22" i="15" s="1"/>
  <c r="D23" i="15" s="1"/>
  <c r="E17" i="14"/>
  <c r="F17" i="14"/>
  <c r="D42" i="10"/>
  <c r="I19" i="12"/>
  <c r="J19" i="12"/>
  <c r="K19" i="12"/>
  <c r="L19" i="12"/>
  <c r="M19" i="12" s="1"/>
  <c r="N19" i="12" s="1"/>
  <c r="O19" i="12" s="1"/>
  <c r="P19" i="12" s="1"/>
  <c r="Q19" i="12" s="1"/>
  <c r="R19" i="12" s="1"/>
  <c r="B25" i="16"/>
  <c r="E25" i="16" s="1"/>
  <c r="E28" i="14"/>
  <c r="F28" i="14" s="1"/>
  <c r="C74" i="14"/>
  <c r="C92" i="14" s="1"/>
  <c r="Z482" i="11" l="1"/>
  <c r="AA482" i="11" s="1"/>
  <c r="AC482" i="11" s="1"/>
  <c r="O482" i="11" s="1"/>
  <c r="AA446" i="11"/>
  <c r="AC446" i="11" s="1"/>
  <c r="O446" i="11" s="1"/>
  <c r="Z446" i="11"/>
  <c r="Z404" i="11"/>
  <c r="AA404" i="11" s="1"/>
  <c r="AC404" i="11" s="1"/>
  <c r="O404" i="11" s="1"/>
  <c r="AA388" i="11"/>
  <c r="AC388" i="11" s="1"/>
  <c r="O388" i="11" s="1"/>
  <c r="Z388" i="11"/>
  <c r="AF130" i="11"/>
  <c r="AG130" i="11"/>
  <c r="AG85" i="11"/>
  <c r="AF85" i="11"/>
  <c r="AG73" i="11"/>
  <c r="AF73" i="11"/>
  <c r="AF14" i="11"/>
  <c r="AG14" i="11"/>
  <c r="D28" i="10"/>
  <c r="F11" i="9"/>
  <c r="AA474" i="11"/>
  <c r="AC474" i="11" s="1"/>
  <c r="O474" i="11" s="1"/>
  <c r="Z474" i="11"/>
  <c r="Z457" i="11"/>
  <c r="AA457" i="11"/>
  <c r="AC457" i="11" s="1"/>
  <c r="O457" i="11" s="1"/>
  <c r="Z448" i="11"/>
  <c r="AA448" i="11" s="1"/>
  <c r="AC448" i="11" s="1"/>
  <c r="O448" i="11" s="1"/>
  <c r="Z441" i="11"/>
  <c r="AA441" i="11"/>
  <c r="AC441" i="11" s="1"/>
  <c r="O441" i="11" s="1"/>
  <c r="Z425" i="11"/>
  <c r="AA425" i="11" s="1"/>
  <c r="AC425" i="11" s="1"/>
  <c r="O425" i="11" s="1"/>
  <c r="Z368" i="11"/>
  <c r="AA368" i="11" s="1"/>
  <c r="AC368" i="11" s="1"/>
  <c r="O368" i="11" s="1"/>
  <c r="AA340" i="11"/>
  <c r="AC340" i="11" s="1"/>
  <c r="O340" i="11" s="1"/>
  <c r="Z340" i="11"/>
  <c r="Z328" i="11"/>
  <c r="AA328" i="11"/>
  <c r="AC328" i="11" s="1"/>
  <c r="O328" i="11" s="1"/>
  <c r="Z84" i="11"/>
  <c r="AA84" i="11" s="1"/>
  <c r="AC84" i="11" s="1"/>
  <c r="O84" i="11" s="1"/>
  <c r="K33" i="21"/>
  <c r="E8" i="17"/>
  <c r="AA58" i="11"/>
  <c r="AC58" i="11" s="1"/>
  <c r="O58" i="11" s="1"/>
  <c r="AA489" i="11"/>
  <c r="AC489" i="11" s="1"/>
  <c r="O489" i="11" s="1"/>
  <c r="AA495" i="11"/>
  <c r="AC495" i="11" s="1"/>
  <c r="O495" i="11" s="1"/>
  <c r="AA497" i="11"/>
  <c r="AC497" i="11" s="1"/>
  <c r="O497" i="11" s="1"/>
  <c r="C33" i="10"/>
  <c r="AA511" i="11"/>
  <c r="AC511" i="11" s="1"/>
  <c r="O511" i="11" s="1"/>
  <c r="Z508" i="11"/>
  <c r="AA508" i="11"/>
  <c r="AC508" i="11" s="1"/>
  <c r="O508" i="11" s="1"/>
  <c r="Z502" i="11"/>
  <c r="AA502" i="11" s="1"/>
  <c r="AC502" i="11" s="1"/>
  <c r="O502" i="11" s="1"/>
  <c r="Z498" i="11"/>
  <c r="AA498" i="11"/>
  <c r="AC498" i="11" s="1"/>
  <c r="O498" i="11" s="1"/>
  <c r="AA472" i="11"/>
  <c r="AC472" i="11" s="1"/>
  <c r="O472" i="11" s="1"/>
  <c r="Z466" i="11"/>
  <c r="AA466" i="11" s="1"/>
  <c r="AC466" i="11" s="1"/>
  <c r="O466" i="11" s="1"/>
  <c r="AA450" i="11"/>
  <c r="AC450" i="11" s="1"/>
  <c r="O450" i="11" s="1"/>
  <c r="Z450" i="11"/>
  <c r="Z434" i="11"/>
  <c r="AA434" i="11" s="1"/>
  <c r="AC434" i="11" s="1"/>
  <c r="O434" i="11" s="1"/>
  <c r="AA422" i="11"/>
  <c r="AC422" i="11" s="1"/>
  <c r="O422" i="11" s="1"/>
  <c r="Z422" i="11"/>
  <c r="Z406" i="11"/>
  <c r="AA406" i="11" s="1"/>
  <c r="AC406" i="11" s="1"/>
  <c r="O406" i="11" s="1"/>
  <c r="AA390" i="11"/>
  <c r="AC390" i="11" s="1"/>
  <c r="O390" i="11" s="1"/>
  <c r="Z390" i="11"/>
  <c r="Z336" i="11"/>
  <c r="AA336" i="11" s="1"/>
  <c r="AC336" i="11" s="1"/>
  <c r="O336" i="11" s="1"/>
  <c r="L18" i="21"/>
  <c r="AA462" i="11"/>
  <c r="AC462" i="11" s="1"/>
  <c r="O462" i="11" s="1"/>
  <c r="Z462" i="11"/>
  <c r="Z430" i="11"/>
  <c r="AA430" i="11" s="1"/>
  <c r="AC430" i="11" s="1"/>
  <c r="O430" i="11" s="1"/>
  <c r="AA420" i="11"/>
  <c r="AC420" i="11" s="1"/>
  <c r="O420" i="11" s="1"/>
  <c r="Z420" i="11"/>
  <c r="Z364" i="11"/>
  <c r="AA364" i="11" s="1"/>
  <c r="AC364" i="11" s="1"/>
  <c r="O364" i="11" s="1"/>
  <c r="AA352" i="11"/>
  <c r="AC352" i="11" s="1"/>
  <c r="O352" i="11" s="1"/>
  <c r="Z352" i="11"/>
  <c r="AG125" i="11"/>
  <c r="AF125" i="11"/>
  <c r="AF78" i="11"/>
  <c r="AG78" i="11"/>
  <c r="AF61" i="11"/>
  <c r="AG61" i="11"/>
  <c r="AG21" i="11"/>
  <c r="AF21" i="11"/>
  <c r="I11" i="21"/>
  <c r="Z464" i="11"/>
  <c r="AA464" i="11" s="1"/>
  <c r="AC464" i="11" s="1"/>
  <c r="O464" i="11" s="1"/>
  <c r="Z432" i="11"/>
  <c r="AA432" i="11"/>
  <c r="AC432" i="11" s="1"/>
  <c r="O432" i="11" s="1"/>
  <c r="T72" i="11"/>
  <c r="C24" i="10" s="1"/>
  <c r="E8" i="9"/>
  <c r="AA499" i="11"/>
  <c r="AC499" i="11" s="1"/>
  <c r="O499" i="11" s="1"/>
  <c r="AA501" i="11"/>
  <c r="AC501" i="11" s="1"/>
  <c r="O501" i="11" s="1"/>
  <c r="J7" i="21"/>
  <c r="Z506" i="11"/>
  <c r="AA506" i="11" s="1"/>
  <c r="AC506" i="11" s="1"/>
  <c r="O506" i="11" s="1"/>
  <c r="Z416" i="11"/>
  <c r="AA416" i="11" s="1"/>
  <c r="AC416" i="11" s="1"/>
  <c r="O416" i="11" s="1"/>
  <c r="AA410" i="11"/>
  <c r="AC410" i="11" s="1"/>
  <c r="O410" i="11" s="1"/>
  <c r="Z410" i="11"/>
  <c r="Z400" i="11"/>
  <c r="AA400" i="11" s="1"/>
  <c r="AC400" i="11" s="1"/>
  <c r="O400" i="11" s="1"/>
  <c r="AA394" i="11"/>
  <c r="AC394" i="11" s="1"/>
  <c r="O394" i="11" s="1"/>
  <c r="Z394" i="11"/>
  <c r="Z384" i="11"/>
  <c r="AA384" i="11" s="1"/>
  <c r="AC384" i="11" s="1"/>
  <c r="O384" i="11" s="1"/>
  <c r="AA378" i="11"/>
  <c r="AC378" i="11" s="1"/>
  <c r="O378" i="11" s="1"/>
  <c r="Z378" i="11"/>
  <c r="Z370" i="11"/>
  <c r="AA370" i="11" s="1"/>
  <c r="AC370" i="11" s="1"/>
  <c r="O370" i="11" s="1"/>
  <c r="AA366" i="11"/>
  <c r="AC366" i="11" s="1"/>
  <c r="O366" i="11" s="1"/>
  <c r="Z366" i="11"/>
  <c r="Z347" i="11"/>
  <c r="AA347" i="11"/>
  <c r="AC347" i="11" s="1"/>
  <c r="O347" i="11" s="1"/>
  <c r="E38" i="12"/>
  <c r="AA485" i="11"/>
  <c r="AC485" i="11" s="1"/>
  <c r="O485" i="11" s="1"/>
  <c r="AA477" i="11"/>
  <c r="AC477" i="11" s="1"/>
  <c r="O477" i="11" s="1"/>
  <c r="AA469" i="11"/>
  <c r="AC469" i="11" s="1"/>
  <c r="O469" i="11" s="1"/>
  <c r="AA454" i="11"/>
  <c r="AC454" i="11" s="1"/>
  <c r="O454" i="11" s="1"/>
  <c r="AA453" i="11"/>
  <c r="AC453" i="11" s="1"/>
  <c r="O453" i="11" s="1"/>
  <c r="AA438" i="11"/>
  <c r="AC438" i="11" s="1"/>
  <c r="O438" i="11" s="1"/>
  <c r="AA437" i="11"/>
  <c r="AC437" i="11" s="1"/>
  <c r="O437" i="11" s="1"/>
  <c r="AA424" i="11"/>
  <c r="AC424" i="11" s="1"/>
  <c r="O424" i="11" s="1"/>
  <c r="AA414" i="11"/>
  <c r="AC414" i="11" s="1"/>
  <c r="O414" i="11" s="1"/>
  <c r="AA408" i="11"/>
  <c r="AC408" i="11" s="1"/>
  <c r="O408" i="11" s="1"/>
  <c r="AA398" i="11"/>
  <c r="AC398" i="11" s="1"/>
  <c r="O398" i="11" s="1"/>
  <c r="AA392" i="11"/>
  <c r="AC392" i="11" s="1"/>
  <c r="O392" i="11" s="1"/>
  <c r="AA382" i="11"/>
  <c r="AC382" i="11" s="1"/>
  <c r="O382" i="11" s="1"/>
  <c r="AA376" i="11"/>
  <c r="AC376" i="11" s="1"/>
  <c r="O376" i="11" s="1"/>
  <c r="AA348" i="11"/>
  <c r="AC348" i="11" s="1"/>
  <c r="O348" i="11" s="1"/>
  <c r="AA344" i="11"/>
  <c r="AC344" i="11" s="1"/>
  <c r="O344" i="11" s="1"/>
  <c r="AA332" i="11"/>
  <c r="AC332" i="11" s="1"/>
  <c r="O332" i="11" s="1"/>
  <c r="AA321" i="11"/>
  <c r="AC321" i="11" s="1"/>
  <c r="O321" i="11" s="1"/>
  <c r="AA316" i="11"/>
  <c r="AC316" i="11" s="1"/>
  <c r="O316" i="11" s="1"/>
  <c r="AA305" i="11"/>
  <c r="AC305" i="11" s="1"/>
  <c r="O305" i="11" s="1"/>
  <c r="AA300" i="11"/>
  <c r="AC300" i="11" s="1"/>
  <c r="O300" i="11" s="1"/>
  <c r="AA289" i="11"/>
  <c r="AC289" i="11" s="1"/>
  <c r="O289" i="11" s="1"/>
  <c r="AA284" i="11"/>
  <c r="AC284" i="11" s="1"/>
  <c r="O284" i="11" s="1"/>
  <c r="AA273" i="11"/>
  <c r="AC273" i="11" s="1"/>
  <c r="O273" i="11" s="1"/>
  <c r="AA268" i="11"/>
  <c r="AC268" i="11" s="1"/>
  <c r="O268" i="11" s="1"/>
  <c r="Z237" i="11"/>
  <c r="AA237" i="11" s="1"/>
  <c r="AC237" i="11" s="1"/>
  <c r="O237" i="11" s="1"/>
  <c r="Z95" i="11"/>
  <c r="AA95" i="11" s="1"/>
  <c r="AC95" i="11" s="1"/>
  <c r="O95" i="11" s="1"/>
  <c r="Z41" i="11"/>
  <c r="AA41" i="11"/>
  <c r="AC41" i="11" s="1"/>
  <c r="O41" i="11" s="1"/>
  <c r="Z16" i="11"/>
  <c r="AA16" i="11" s="1"/>
  <c r="AC16" i="11" s="1"/>
  <c r="O16" i="11" s="1"/>
  <c r="AA486" i="11"/>
  <c r="AC486" i="11" s="1"/>
  <c r="O486" i="11" s="1"/>
  <c r="AA478" i="11"/>
  <c r="AC478" i="11" s="1"/>
  <c r="O478" i="11" s="1"/>
  <c r="AA470" i="11"/>
  <c r="AC470" i="11" s="1"/>
  <c r="O470" i="11" s="1"/>
  <c r="AA458" i="11"/>
  <c r="AC458" i="11" s="1"/>
  <c r="O458" i="11" s="1"/>
  <c r="AA442" i="11"/>
  <c r="AC442" i="11" s="1"/>
  <c r="O442" i="11" s="1"/>
  <c r="AA426" i="11"/>
  <c r="AC426" i="11" s="1"/>
  <c r="O426" i="11" s="1"/>
  <c r="AA418" i="11"/>
  <c r="AC418" i="11" s="1"/>
  <c r="O418" i="11" s="1"/>
  <c r="AA412" i="11"/>
  <c r="AC412" i="11" s="1"/>
  <c r="O412" i="11" s="1"/>
  <c r="AA402" i="11"/>
  <c r="AC402" i="11" s="1"/>
  <c r="O402" i="11" s="1"/>
  <c r="AA396" i="11"/>
  <c r="AC396" i="11" s="1"/>
  <c r="O396" i="11" s="1"/>
  <c r="AA386" i="11"/>
  <c r="AC386" i="11" s="1"/>
  <c r="O386" i="11" s="1"/>
  <c r="AA380" i="11"/>
  <c r="AC380" i="11" s="1"/>
  <c r="O380" i="11" s="1"/>
  <c r="AA374" i="11"/>
  <c r="AC374" i="11" s="1"/>
  <c r="O374" i="11" s="1"/>
  <c r="AA372" i="11"/>
  <c r="AC372" i="11" s="1"/>
  <c r="O372" i="11" s="1"/>
  <c r="Z322" i="11"/>
  <c r="AA322" i="11" s="1"/>
  <c r="AC322" i="11" s="1"/>
  <c r="O322" i="11" s="1"/>
  <c r="Z306" i="11"/>
  <c r="AA306" i="11"/>
  <c r="AC306" i="11" s="1"/>
  <c r="O306" i="11" s="1"/>
  <c r="Z290" i="11"/>
  <c r="AA290" i="11" s="1"/>
  <c r="AC290" i="11" s="1"/>
  <c r="O290" i="11" s="1"/>
  <c r="Z274" i="11"/>
  <c r="AA274" i="11"/>
  <c r="AC274" i="11" s="1"/>
  <c r="O274" i="11" s="1"/>
  <c r="Z250" i="11"/>
  <c r="AA250" i="11" s="1"/>
  <c r="AC250" i="11" s="1"/>
  <c r="O250" i="11" s="1"/>
  <c r="Z210" i="11"/>
  <c r="AA210" i="11" s="1"/>
  <c r="AC210" i="11" s="1"/>
  <c r="O210" i="11" s="1"/>
  <c r="Z133" i="11"/>
  <c r="AA133" i="11" s="1"/>
  <c r="AC133" i="11" s="1"/>
  <c r="O133" i="11" s="1"/>
  <c r="Z313" i="11"/>
  <c r="AA313" i="11"/>
  <c r="AC313" i="11" s="1"/>
  <c r="O313" i="11" s="1"/>
  <c r="Z297" i="11"/>
  <c r="AA297" i="11" s="1"/>
  <c r="AC297" i="11" s="1"/>
  <c r="O297" i="11" s="1"/>
  <c r="Z281" i="11"/>
  <c r="AA281" i="11"/>
  <c r="AC281" i="11" s="1"/>
  <c r="O281" i="11" s="1"/>
  <c r="Z265" i="11"/>
  <c r="AA265" i="11" s="1"/>
  <c r="AC265" i="11" s="1"/>
  <c r="O265" i="11" s="1"/>
  <c r="Z263" i="11"/>
  <c r="AA263" i="11"/>
  <c r="AC263" i="11" s="1"/>
  <c r="O263" i="11" s="1"/>
  <c r="AA261" i="11"/>
  <c r="AC261" i="11" s="1"/>
  <c r="O261" i="11" s="1"/>
  <c r="AA258" i="11"/>
  <c r="AC258" i="11" s="1"/>
  <c r="O258" i="11" s="1"/>
  <c r="AA236" i="11"/>
  <c r="AC236" i="11" s="1"/>
  <c r="O236" i="11" s="1"/>
  <c r="AA229" i="11"/>
  <c r="AC229" i="11" s="1"/>
  <c r="O229" i="11" s="1"/>
  <c r="Z143" i="11"/>
  <c r="AA143" i="11" s="1"/>
  <c r="AC143" i="11" s="1"/>
  <c r="O143" i="11" s="1"/>
  <c r="AA131" i="11"/>
  <c r="AC131" i="11" s="1"/>
  <c r="O131" i="11" s="1"/>
  <c r="Z129" i="11"/>
  <c r="AA129" i="11"/>
  <c r="AC129" i="11" s="1"/>
  <c r="O129" i="11" s="1"/>
  <c r="AA119" i="11"/>
  <c r="AC119" i="11" s="1"/>
  <c r="O119" i="11" s="1"/>
  <c r="Z74" i="11"/>
  <c r="AA74" i="11"/>
  <c r="AC74" i="11" s="1"/>
  <c r="O74" i="11" s="1"/>
  <c r="AA49" i="11"/>
  <c r="AC49" i="11" s="1"/>
  <c r="O49" i="11" s="1"/>
  <c r="Z49" i="11"/>
  <c r="Z39" i="11"/>
  <c r="AA39" i="11"/>
  <c r="AC39" i="11" s="1"/>
  <c r="O39" i="11" s="1"/>
  <c r="Z262" i="11"/>
  <c r="AA262" i="11" s="1"/>
  <c r="AC262" i="11" s="1"/>
  <c r="O262" i="11" s="1"/>
  <c r="AA241" i="11"/>
  <c r="AC241" i="11" s="1"/>
  <c r="O241" i="11" s="1"/>
  <c r="AA228" i="11"/>
  <c r="AC228" i="11" s="1"/>
  <c r="O228" i="11" s="1"/>
  <c r="AA227" i="11"/>
  <c r="AC227" i="11" s="1"/>
  <c r="O227" i="11" s="1"/>
  <c r="AA223" i="11"/>
  <c r="AC223" i="11" s="1"/>
  <c r="O223" i="11" s="1"/>
  <c r="AA207" i="11"/>
  <c r="AC207" i="11" s="1"/>
  <c r="O207" i="11" s="1"/>
  <c r="Z123" i="11"/>
  <c r="AA123" i="11" s="1"/>
  <c r="AC123" i="11" s="1"/>
  <c r="O123" i="11" s="1"/>
  <c r="Z111" i="11"/>
  <c r="AA111" i="11"/>
  <c r="AC111" i="11" s="1"/>
  <c r="O111" i="11" s="1"/>
  <c r="Z106" i="11"/>
  <c r="AA106" i="11" s="1"/>
  <c r="AC106" i="11" s="1"/>
  <c r="O106" i="11" s="1"/>
  <c r="Z79" i="11"/>
  <c r="AA79" i="11"/>
  <c r="AC79" i="11" s="1"/>
  <c r="O79" i="11" s="1"/>
  <c r="Z60" i="11"/>
  <c r="AA60" i="11" s="1"/>
  <c r="AC60" i="11" s="1"/>
  <c r="O60" i="11" s="1"/>
  <c r="Z53" i="11"/>
  <c r="AA53" i="11"/>
  <c r="AC53" i="11" s="1"/>
  <c r="O53" i="11" s="1"/>
  <c r="AA254" i="11"/>
  <c r="AC254" i="11" s="1"/>
  <c r="O254" i="11" s="1"/>
  <c r="AA248" i="11"/>
  <c r="AC248" i="11" s="1"/>
  <c r="O248" i="11" s="1"/>
  <c r="AA244" i="11"/>
  <c r="AC244" i="11" s="1"/>
  <c r="O244" i="11" s="1"/>
  <c r="AA218" i="11"/>
  <c r="AC218" i="11" s="1"/>
  <c r="O218" i="11" s="1"/>
  <c r="AA127" i="11"/>
  <c r="AC127" i="11" s="1"/>
  <c r="O127" i="11" s="1"/>
  <c r="Z90" i="11"/>
  <c r="AA90" i="11" s="1"/>
  <c r="AC90" i="11" s="1"/>
  <c r="O90" i="11" s="1"/>
  <c r="AA66" i="11"/>
  <c r="AC66" i="11" s="1"/>
  <c r="O66" i="11" s="1"/>
  <c r="Z48" i="11"/>
  <c r="AA48" i="11" s="1"/>
  <c r="AC48" i="11" s="1"/>
  <c r="O48" i="11" s="1"/>
  <c r="Z87" i="11"/>
  <c r="AA87" i="11" s="1"/>
  <c r="AC87" i="11" s="1"/>
  <c r="O87" i="11" s="1"/>
  <c r="Z54" i="11"/>
  <c r="AA54" i="11" s="1"/>
  <c r="AC54" i="11" s="1"/>
  <c r="O54" i="11" s="1"/>
  <c r="AA40" i="11"/>
  <c r="AC40" i="11" s="1"/>
  <c r="O40" i="11" s="1"/>
  <c r="AA32" i="11"/>
  <c r="AC32" i="11" s="1"/>
  <c r="O32" i="11" s="1"/>
  <c r="Z31" i="11"/>
  <c r="AA31" i="11"/>
  <c r="AC31" i="11" s="1"/>
  <c r="O31" i="11" s="1"/>
  <c r="AA17" i="11"/>
  <c r="AC17" i="11" s="1"/>
  <c r="O17" i="11" s="1"/>
  <c r="T8" i="11"/>
  <c r="S8" i="11"/>
  <c r="M8" i="11"/>
  <c r="F33" i="14"/>
  <c r="E33" i="14"/>
  <c r="F49" i="14"/>
  <c r="E49" i="14"/>
  <c r="E27" i="15"/>
  <c r="AG178" i="11"/>
  <c r="AF178" i="11"/>
  <c r="AG182" i="11"/>
  <c r="AF182" i="11"/>
  <c r="AG186" i="11"/>
  <c r="AF186" i="11"/>
  <c r="AG190" i="11"/>
  <c r="AF190" i="11"/>
  <c r="AF212" i="11"/>
  <c r="AG212" i="11"/>
  <c r="AG220" i="11"/>
  <c r="AF220" i="11"/>
  <c r="AF224" i="11"/>
  <c r="AG224" i="11"/>
  <c r="AF264" i="11"/>
  <c r="AG264" i="11"/>
  <c r="AG267" i="11"/>
  <c r="AF267" i="11"/>
  <c r="AG285" i="11"/>
  <c r="AF285" i="11"/>
  <c r="AG309" i="11"/>
  <c r="AF309" i="11"/>
  <c r="AF316" i="11"/>
  <c r="AG316" i="11"/>
  <c r="AG359" i="11"/>
  <c r="AF359" i="11"/>
  <c r="G5" i="12"/>
  <c r="AF171" i="11"/>
  <c r="AG171" i="11"/>
  <c r="AF175" i="11"/>
  <c r="AG175" i="11"/>
  <c r="AG245" i="11"/>
  <c r="AF245" i="11"/>
  <c r="AF252" i="11"/>
  <c r="AG252" i="11"/>
  <c r="AG282" i="11"/>
  <c r="AF282" i="11"/>
  <c r="AG306" i="11"/>
  <c r="AF306" i="11"/>
  <c r="AG346" i="11"/>
  <c r="AF346" i="11"/>
  <c r="AG353" i="11"/>
  <c r="AF353" i="11"/>
  <c r="AF356" i="11"/>
  <c r="AG356" i="11"/>
  <c r="AG63" i="11"/>
  <c r="AF63" i="11"/>
  <c r="AF148" i="11"/>
  <c r="AG148" i="11"/>
  <c r="AG156" i="11"/>
  <c r="AF156" i="11"/>
  <c r="AG242" i="11"/>
  <c r="AF242" i="11"/>
  <c r="AG273" i="11"/>
  <c r="AF273" i="11"/>
  <c r="AF276" i="11"/>
  <c r="AG276" i="11"/>
  <c r="AG297" i="11"/>
  <c r="AF297" i="11"/>
  <c r="AF304" i="11"/>
  <c r="AG304" i="11"/>
  <c r="AG337" i="11"/>
  <c r="AF337" i="11"/>
  <c r="AF340" i="11"/>
  <c r="AG340" i="11"/>
  <c r="AG378" i="11"/>
  <c r="AF378" i="11"/>
  <c r="AG382" i="11"/>
  <c r="AF382" i="11"/>
  <c r="AG386" i="11"/>
  <c r="AF386" i="11"/>
  <c r="AG390" i="11"/>
  <c r="AF390" i="11"/>
  <c r="AG394" i="11"/>
  <c r="AF394" i="11"/>
  <c r="AG398" i="11"/>
  <c r="AF398" i="11"/>
  <c r="AG402" i="11"/>
  <c r="AF402" i="11"/>
  <c r="AG406" i="11"/>
  <c r="AF406" i="11"/>
  <c r="AG410" i="11"/>
  <c r="AF410" i="11"/>
  <c r="AG414" i="11"/>
  <c r="AF414" i="11"/>
  <c r="AG418" i="11"/>
  <c r="AF418" i="11"/>
  <c r="AG422" i="11"/>
  <c r="AF422" i="11"/>
  <c r="AG426" i="11"/>
  <c r="AF426" i="11"/>
  <c r="AG430" i="11"/>
  <c r="AF430" i="11"/>
  <c r="AG434" i="11"/>
  <c r="AF434" i="11"/>
  <c r="AG438" i="11"/>
  <c r="AF438" i="11"/>
  <c r="AG442" i="11"/>
  <c r="AF442" i="11"/>
  <c r="AG446" i="11"/>
  <c r="AF446" i="11"/>
  <c r="AG450" i="11"/>
  <c r="AF450" i="11"/>
  <c r="AG117" i="11"/>
  <c r="AF117" i="11"/>
  <c r="AF110" i="11"/>
  <c r="AG110" i="11"/>
  <c r="AG105" i="11"/>
  <c r="AF105" i="11"/>
  <c r="AF93" i="11"/>
  <c r="AG93" i="11"/>
  <c r="AG53" i="11"/>
  <c r="AF53" i="11"/>
  <c r="AF46" i="11"/>
  <c r="AG46" i="11"/>
  <c r="AG41" i="11"/>
  <c r="AF41" i="11"/>
  <c r="AF29" i="11"/>
  <c r="AG29" i="11"/>
  <c r="AF235" i="11"/>
  <c r="AG235" i="11"/>
  <c r="AF239" i="11"/>
  <c r="AG239" i="11"/>
  <c r="AG270" i="11"/>
  <c r="AF270" i="11"/>
  <c r="AG294" i="11"/>
  <c r="AF294" i="11"/>
  <c r="AF328" i="11"/>
  <c r="AG328" i="11"/>
  <c r="AG334" i="11"/>
  <c r="AF334" i="11"/>
  <c r="AG362" i="11"/>
  <c r="AF362" i="11"/>
  <c r="AG369" i="11"/>
  <c r="AF369" i="11"/>
  <c r="AF372" i="11"/>
  <c r="AG372" i="11"/>
  <c r="AF128" i="11"/>
  <c r="AG128" i="11"/>
  <c r="AG95" i="11"/>
  <c r="AF95" i="11"/>
  <c r="AG31" i="11"/>
  <c r="AF31" i="11"/>
  <c r="F37" i="12"/>
  <c r="G37" i="12" s="1"/>
  <c r="G38" i="12" s="1"/>
  <c r="D38" i="12"/>
  <c r="F38" i="12"/>
  <c r="G38" i="9"/>
  <c r="F12" i="12"/>
  <c r="F27" i="15"/>
  <c r="E42" i="15"/>
  <c r="F42" i="15"/>
  <c r="D32" i="15"/>
  <c r="D56" i="15" s="1"/>
  <c r="E40" i="16" s="1"/>
  <c r="C56" i="15"/>
  <c r="C22" i="10"/>
  <c r="E74" i="14"/>
  <c r="F74" i="14"/>
  <c r="B10" i="16"/>
  <c r="C94" i="14"/>
  <c r="E92" i="14"/>
  <c r="F92" i="14" s="1"/>
  <c r="D44" i="16"/>
  <c r="E7" i="17"/>
  <c r="J8" i="21" l="1"/>
  <c r="J11" i="21"/>
  <c r="K7" i="21"/>
  <c r="L31" i="21"/>
  <c r="I34" i="12" s="1"/>
  <c r="M18" i="21"/>
  <c r="I32" i="21"/>
  <c r="I35" i="21" s="1"/>
  <c r="I41" i="21" s="1"/>
  <c r="F11" i="12"/>
  <c r="L33" i="21"/>
  <c r="K34" i="21"/>
  <c r="D29" i="10"/>
  <c r="D30" i="10" s="1"/>
  <c r="D33" i="10"/>
  <c r="H37" i="12"/>
  <c r="I37" i="12" s="1"/>
  <c r="F32" i="15"/>
  <c r="F8" i="9"/>
  <c r="D8" i="12"/>
  <c r="E8" i="12" s="1"/>
  <c r="G8" i="9"/>
  <c r="E10" i="9"/>
  <c r="E15" i="9"/>
  <c r="C34" i="10"/>
  <c r="C36" i="10" s="1"/>
  <c r="C35" i="10"/>
  <c r="G21" i="10"/>
  <c r="G23" i="10"/>
  <c r="I23" i="10" s="1"/>
  <c r="G26" i="10"/>
  <c r="I26" i="10" s="1"/>
  <c r="G22" i="10"/>
  <c r="I22" i="10" s="1"/>
  <c r="G24" i="10"/>
  <c r="I24" i="10" s="1"/>
  <c r="G25" i="10"/>
  <c r="I25" i="10" s="1"/>
  <c r="H38" i="12"/>
  <c r="G12" i="12"/>
  <c r="E40" i="9"/>
  <c r="E41" i="9" s="1"/>
  <c r="E56" i="15"/>
  <c r="D40" i="12"/>
  <c r="E40" i="12" s="1"/>
  <c r="E41" i="12" s="1"/>
  <c r="E32" i="15"/>
  <c r="D40" i="9"/>
  <c r="D41" i="9" s="1"/>
  <c r="F56" i="15"/>
  <c r="D42" i="9"/>
  <c r="E94" i="14"/>
  <c r="F94" i="14"/>
  <c r="C24" i="15"/>
  <c r="E9" i="17"/>
  <c r="E15" i="17" s="1"/>
  <c r="E16" i="17" s="1"/>
  <c r="E18" i="17" s="1"/>
  <c r="M33" i="21" l="1"/>
  <c r="L34" i="21"/>
  <c r="G40" i="9"/>
  <c r="D18" i="16"/>
  <c r="E17" i="16" s="1"/>
  <c r="C37" i="10"/>
  <c r="C38" i="10" s="1"/>
  <c r="F8" i="12"/>
  <c r="E10" i="12"/>
  <c r="E15" i="12"/>
  <c r="E39" i="12" s="1"/>
  <c r="E42" i="12" s="1"/>
  <c r="E48" i="12" s="1"/>
  <c r="D34" i="10"/>
  <c r="D36" i="10" s="1"/>
  <c r="D35" i="10"/>
  <c r="L7" i="21"/>
  <c r="K11" i="21"/>
  <c r="K8" i="21"/>
  <c r="D15" i="12"/>
  <c r="G15" i="9"/>
  <c r="F15" i="9"/>
  <c r="E39" i="9"/>
  <c r="G11" i="12"/>
  <c r="J32" i="21"/>
  <c r="J35" i="21" s="1"/>
  <c r="J41" i="21" s="1"/>
  <c r="F40" i="9"/>
  <c r="G27" i="10"/>
  <c r="I21" i="10"/>
  <c r="D10" i="12"/>
  <c r="G10" i="9"/>
  <c r="F10" i="9"/>
  <c r="N18" i="21"/>
  <c r="M31" i="21"/>
  <c r="J34" i="12" s="1"/>
  <c r="J37" i="12"/>
  <c r="I38" i="12"/>
  <c r="H12" i="12"/>
  <c r="F40" i="12"/>
  <c r="B40" i="16"/>
  <c r="D41" i="12"/>
  <c r="D48" i="9"/>
  <c r="E24" i="15"/>
  <c r="F24" i="15" s="1"/>
  <c r="C22" i="15"/>
  <c r="K32" i="21" l="1"/>
  <c r="K35" i="21" s="1"/>
  <c r="K41" i="21" s="1"/>
  <c r="H11" i="12"/>
  <c r="M7" i="21"/>
  <c r="L11" i="21"/>
  <c r="L8" i="21"/>
  <c r="G8" i="12"/>
  <c r="F10" i="12"/>
  <c r="F15" i="12"/>
  <c r="F39" i="12" s="1"/>
  <c r="N31" i="21"/>
  <c r="K34" i="12" s="1"/>
  <c r="O18" i="21"/>
  <c r="F39" i="9"/>
  <c r="D39" i="12"/>
  <c r="E42" i="9"/>
  <c r="G39" i="9"/>
  <c r="D37" i="10"/>
  <c r="D38" i="10" s="1"/>
  <c r="N33" i="21"/>
  <c r="M34" i="21"/>
  <c r="K37" i="12"/>
  <c r="J38" i="12"/>
  <c r="I12" i="12"/>
  <c r="F41" i="12"/>
  <c r="G40" i="12"/>
  <c r="F42" i="12"/>
  <c r="F48" i="12" s="1"/>
  <c r="C23" i="15"/>
  <c r="E22" i="15"/>
  <c r="F22" i="15" s="1"/>
  <c r="O33" i="21" l="1"/>
  <c r="N34" i="21"/>
  <c r="L32" i="21"/>
  <c r="L35" i="21" s="1"/>
  <c r="L41" i="21" s="1"/>
  <c r="I11" i="12"/>
  <c r="O31" i="21"/>
  <c r="L34" i="12" s="1"/>
  <c r="P18" i="21"/>
  <c r="G10" i="12"/>
  <c r="G15" i="12" s="1"/>
  <c r="G39" i="12" s="1"/>
  <c r="G42" i="12" s="1"/>
  <c r="G48" i="12" s="1"/>
  <c r="H8" i="12"/>
  <c r="M8" i="21"/>
  <c r="M11" i="21"/>
  <c r="N7" i="21"/>
  <c r="E48" i="9"/>
  <c r="D42" i="12"/>
  <c r="F42" i="9"/>
  <c r="G42" i="9" s="1"/>
  <c r="K38" i="12"/>
  <c r="L37" i="12"/>
  <c r="J12" i="12"/>
  <c r="H40" i="12"/>
  <c r="G41" i="12"/>
  <c r="E23" i="15"/>
  <c r="F23" i="15" s="1"/>
  <c r="O7" i="21" l="1"/>
  <c r="N8" i="21"/>
  <c r="N11" i="21" s="1"/>
  <c r="J11" i="12"/>
  <c r="M32" i="21"/>
  <c r="M35" i="21" s="1"/>
  <c r="M41" i="21" s="1"/>
  <c r="Q18" i="21"/>
  <c r="P31" i="21"/>
  <c r="M34" i="12" s="1"/>
  <c r="H10" i="12"/>
  <c r="H15" i="12" s="1"/>
  <c r="H39" i="12" s="1"/>
  <c r="H42" i="12" s="1"/>
  <c r="H48" i="12" s="1"/>
  <c r="B43" i="16" s="1"/>
  <c r="E43" i="16" s="1"/>
  <c r="I8" i="12"/>
  <c r="B42" i="16"/>
  <c r="E41" i="16" s="1"/>
  <c r="D48" i="12"/>
  <c r="F48" i="9"/>
  <c r="G48" i="9" s="1"/>
  <c r="B41" i="16"/>
  <c r="O34" i="21"/>
  <c r="P33" i="21"/>
  <c r="L38" i="12"/>
  <c r="M37" i="12"/>
  <c r="K12" i="12"/>
  <c r="H41" i="12"/>
  <c r="I40" i="12"/>
  <c r="N32" i="21" l="1"/>
  <c r="N35" i="21" s="1"/>
  <c r="N41" i="21" s="1"/>
  <c r="K11" i="12"/>
  <c r="P34" i="21"/>
  <c r="Q33" i="21"/>
  <c r="R18" i="21"/>
  <c r="Q31" i="21"/>
  <c r="N34" i="12" s="1"/>
  <c r="O11" i="21"/>
  <c r="P7" i="21"/>
  <c r="O8" i="21"/>
  <c r="I10" i="12"/>
  <c r="J8" i="12"/>
  <c r="I15" i="12"/>
  <c r="I39" i="12" s="1"/>
  <c r="I42" i="12" s="1"/>
  <c r="I48" i="12" s="1"/>
  <c r="M38" i="12"/>
  <c r="N37" i="12"/>
  <c r="L12" i="12"/>
  <c r="I41" i="12"/>
  <c r="J40" i="12"/>
  <c r="R33" i="21" l="1"/>
  <c r="Q34" i="21"/>
  <c r="J10" i="12"/>
  <c r="J15" i="12" s="1"/>
  <c r="J39" i="12" s="1"/>
  <c r="J42" i="12" s="1"/>
  <c r="J48" i="12" s="1"/>
  <c r="K8" i="12"/>
  <c r="P8" i="21"/>
  <c r="Q7" i="21"/>
  <c r="P11" i="21"/>
  <c r="L11" i="12"/>
  <c r="O32" i="21"/>
  <c r="O35" i="21" s="1"/>
  <c r="O41" i="21" s="1"/>
  <c r="R31" i="21"/>
  <c r="O34" i="12" s="1"/>
  <c r="S18" i="21"/>
  <c r="O37" i="12"/>
  <c r="N38" i="12"/>
  <c r="M12" i="12"/>
  <c r="J41" i="12"/>
  <c r="K40" i="12"/>
  <c r="S31" i="21" l="1"/>
  <c r="P34" i="12" s="1"/>
  <c r="T18" i="21"/>
  <c r="K10" i="12"/>
  <c r="K15" i="12" s="1"/>
  <c r="K39" i="12" s="1"/>
  <c r="K42" i="12" s="1"/>
  <c r="K48" i="12" s="1"/>
  <c r="L8" i="12"/>
  <c r="R7" i="21"/>
  <c r="Q8" i="21"/>
  <c r="Q11" i="21"/>
  <c r="P32" i="21"/>
  <c r="P35" i="21" s="1"/>
  <c r="P41" i="21" s="1"/>
  <c r="M11" i="12"/>
  <c r="S33" i="21"/>
  <c r="R34" i="21"/>
  <c r="O38" i="12"/>
  <c r="P37" i="12"/>
  <c r="N12" i="12"/>
  <c r="L40" i="12"/>
  <c r="K41" i="12"/>
  <c r="Q32" i="21" l="1"/>
  <c r="Q35" i="21" s="1"/>
  <c r="Q41" i="21" s="1"/>
  <c r="N11" i="12"/>
  <c r="R11" i="21"/>
  <c r="S7" i="21"/>
  <c r="R8" i="21"/>
  <c r="U18" i="21"/>
  <c r="U31" i="21" s="1"/>
  <c r="R34" i="12" s="1"/>
  <c r="T31" i="21"/>
  <c r="Q34" i="12" s="1"/>
  <c r="M8" i="12"/>
  <c r="L10" i="12"/>
  <c r="L15" i="12"/>
  <c r="L39" i="12" s="1"/>
  <c r="L42" i="12" s="1"/>
  <c r="L48" i="12" s="1"/>
  <c r="S34" i="21"/>
  <c r="T33" i="21"/>
  <c r="Q37" i="12"/>
  <c r="P38" i="12"/>
  <c r="O12" i="12"/>
  <c r="M40" i="12"/>
  <c r="L41" i="12"/>
  <c r="T34" i="21" l="1"/>
  <c r="U33" i="21"/>
  <c r="U34" i="21" s="1"/>
  <c r="S8" i="21"/>
  <c r="S11" i="21"/>
  <c r="T7" i="21"/>
  <c r="N8" i="12"/>
  <c r="M10" i="12"/>
  <c r="M15" i="12"/>
  <c r="M39" i="12" s="1"/>
  <c r="O11" i="12"/>
  <c r="R32" i="21"/>
  <c r="R35" i="21" s="1"/>
  <c r="R41" i="21" s="1"/>
  <c r="R37" i="12"/>
  <c r="R38" i="12" s="1"/>
  <c r="Q38" i="12"/>
  <c r="P12" i="12"/>
  <c r="M41" i="12"/>
  <c r="M42" i="12"/>
  <c r="M48" i="12" s="1"/>
  <c r="N40" i="12"/>
  <c r="S32" i="21" l="1"/>
  <c r="S35" i="21" s="1"/>
  <c r="S41" i="21" s="1"/>
  <c r="P11" i="12"/>
  <c r="N10" i="12"/>
  <c r="O8" i="12"/>
  <c r="N15" i="12"/>
  <c r="N39" i="12" s="1"/>
  <c r="N42" i="12" s="1"/>
  <c r="N48" i="12" s="1"/>
  <c r="T11" i="21"/>
  <c r="U7" i="21"/>
  <c r="T8" i="21"/>
  <c r="Q12" i="12"/>
  <c r="N41" i="12"/>
  <c r="O40" i="12"/>
  <c r="Q11" i="12" l="1"/>
  <c r="T32" i="21"/>
  <c r="T35" i="21" s="1"/>
  <c r="T41" i="21" s="1"/>
  <c r="P8" i="12"/>
  <c r="O10" i="12"/>
  <c r="O15" i="12" s="1"/>
  <c r="O39" i="12" s="1"/>
  <c r="O42" i="12" s="1"/>
  <c r="O48" i="12" s="1"/>
  <c r="U8" i="21"/>
  <c r="U11" i="21"/>
  <c r="R12" i="12"/>
  <c r="P40" i="12"/>
  <c r="O41" i="12"/>
  <c r="U32" i="21" l="1"/>
  <c r="U35" i="21" s="1"/>
  <c r="U41" i="21" s="1"/>
  <c r="R11" i="12"/>
  <c r="P10" i="12"/>
  <c r="P15" i="12" s="1"/>
  <c r="P39" i="12" s="1"/>
  <c r="P42" i="12" s="1"/>
  <c r="P48" i="12" s="1"/>
  <c r="Q8" i="12"/>
  <c r="Q40" i="12"/>
  <c r="P41" i="12"/>
  <c r="Q10" i="12" l="1"/>
  <c r="R8" i="12"/>
  <c r="Q15" i="12"/>
  <c r="Q39" i="12" s="1"/>
  <c r="Q42" i="12"/>
  <c r="Q48" i="12" s="1"/>
  <c r="Q41" i="12"/>
  <c r="R40" i="12"/>
  <c r="R10" i="12" l="1"/>
  <c r="R15" i="12"/>
  <c r="R39" i="12" s="1"/>
  <c r="R42" i="12"/>
  <c r="R48" i="12" s="1"/>
  <c r="R4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dapicet</author>
    <author>Alyssa Thunberg</author>
    <author>ungk</author>
    <author>bendery</author>
  </authors>
  <commentList>
    <comment ref="T4" authorId="0" shapeId="0" xr:uid="{00000000-0006-0000-0100-000001000000}">
      <text>
        <r>
          <rPr>
            <sz val="10"/>
            <color indexed="81"/>
            <rFont val="Arial"/>
            <family val="2"/>
          </rPr>
          <t>Please select from drop down menu</t>
        </r>
      </text>
    </comment>
    <comment ref="A6" authorId="1" shapeId="0" xr:uid="{00000000-0006-0000-0100-000002000000}">
      <text>
        <r>
          <rPr>
            <sz val="9"/>
            <color indexed="81"/>
            <rFont val="Tahoma"/>
            <family val="2"/>
          </rPr>
          <t xml:space="preserve">Should correspond to the effective date of the tenant information below. 
</t>
        </r>
      </text>
    </comment>
    <comment ref="E13" authorId="2" shapeId="0" xr:uid="{00000000-0006-0000-0100-000003000000}">
      <text>
        <r>
          <rPr>
            <sz val="11"/>
            <color indexed="81"/>
            <rFont val="Tahoma"/>
            <family val="2"/>
          </rPr>
          <t>Please select from drop down menu</t>
        </r>
      </text>
    </comment>
    <comment ref="G13" authorId="3" shapeId="0" xr:uid="{00000000-0006-0000-0100-000004000000}">
      <text>
        <r>
          <rPr>
            <sz val="11"/>
            <color indexed="81"/>
            <rFont val="Tahoma"/>
            <family val="2"/>
          </rPr>
          <t>Please select from drop down menu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Goldstein-Siegel, Eve</author>
    <author>bendery</author>
  </authors>
  <commentList>
    <comment ref="J5" authorId="0" shapeId="0" xr:uid="{00000000-0006-0000-0300-000001000000}">
      <text>
        <r>
          <rPr>
            <sz val="11"/>
            <color indexed="81"/>
            <rFont val="Tahoma"/>
            <family val="2"/>
          </rPr>
          <t>Please select from drop down menu.</t>
        </r>
        <r>
          <rPr>
            <sz val="9"/>
            <color indexed="81"/>
            <rFont val="Tahoma"/>
            <family val="2"/>
          </rPr>
          <t xml:space="preserve">
</t>
        </r>
      </text>
    </comment>
    <comment ref="D6" authorId="1" shapeId="0" xr:uid="{00000000-0006-0000-0300-000002000000}">
      <text>
        <r>
          <rPr>
            <sz val="11"/>
            <color indexed="81"/>
            <rFont val="Arial"/>
            <family val="2"/>
          </rPr>
          <t>Please select from drop down menu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dapicet</author>
    <author>bendery</author>
  </authors>
  <commentList>
    <comment ref="H4" authorId="0" shapeId="0" xr:uid="{00000000-0006-0000-0400-000001000000}">
      <text>
        <r>
          <rPr>
            <sz val="11"/>
            <color indexed="81"/>
            <rFont val="Arial"/>
            <family val="2"/>
          </rPr>
          <t>Please select from drop down menu</t>
        </r>
      </text>
    </comment>
    <comment ref="D5" authorId="1" shapeId="0" xr:uid="{00000000-0006-0000-0400-000002000000}">
      <text>
        <r>
          <rPr>
            <sz val="11"/>
            <color indexed="81"/>
            <rFont val="Arial"/>
            <family val="2"/>
          </rPr>
          <t xml:space="preserve">Please select from drop down menu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bendery</author>
  </authors>
  <commentList>
    <comment ref="E6" authorId="0" shapeId="0" xr:uid="{00000000-0006-0000-0500-000001000000}">
      <text>
        <r>
          <rPr>
            <sz val="11"/>
            <color indexed="81"/>
            <rFont val="Arial"/>
            <family val="2"/>
          </rPr>
          <t>Please select from drop down menu</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Alyssa Thunberg</author>
  </authors>
  <commentList>
    <comment ref="F9" authorId="0" shapeId="0" xr:uid="{00000000-0006-0000-0800-000001000000}">
      <text>
        <r>
          <rPr>
            <sz val="9"/>
            <color indexed="81"/>
            <rFont val="Tahoma"/>
            <family val="2"/>
          </rPr>
          <t>Find RSMeans Cost for your zip code on the following tabs and compare to your project's cost. If your project exceeds the benchmark, third party  supporting documentation must be provided.</t>
        </r>
      </text>
    </comment>
    <comment ref="F16" authorId="0" shapeId="0" xr:uid="{00000000-0006-0000-0800-000002000000}">
      <text>
        <r>
          <rPr>
            <sz val="9"/>
            <color indexed="81"/>
            <rFont val="Tahoma"/>
            <family val="2"/>
          </rPr>
          <t>Third party  supporting documentation must be provided  for benchmark deviation explanations.</t>
        </r>
      </text>
    </comment>
    <comment ref="F17" authorId="0" shapeId="0" xr:uid="{00000000-0006-0000-0800-000003000000}">
      <text>
        <r>
          <rPr>
            <sz val="9"/>
            <color indexed="81"/>
            <rFont val="Tahoma"/>
            <family val="2"/>
          </rPr>
          <t>Third party  supporting documentation must be provided  for benchmark deviation explanations.</t>
        </r>
      </text>
    </comment>
  </commentList>
</comments>
</file>

<file path=xl/sharedStrings.xml><?xml version="1.0" encoding="utf-8"?>
<sst xmlns="http://schemas.openxmlformats.org/spreadsheetml/2006/main" count="2836" uniqueCount="1275">
  <si>
    <t>Year 1</t>
  </si>
  <si>
    <t>Year 2</t>
  </si>
  <si>
    <t>Year 3</t>
  </si>
  <si>
    <t>Year 4</t>
  </si>
  <si>
    <t>Year 5</t>
  </si>
  <si>
    <t>Year 6</t>
  </si>
  <si>
    <t>Year 7</t>
  </si>
  <si>
    <t>Year 8</t>
  </si>
  <si>
    <t>Year 9</t>
  </si>
  <si>
    <t>Year 10</t>
  </si>
  <si>
    <t>Year 11</t>
  </si>
  <si>
    <t>Year 12</t>
  </si>
  <si>
    <t>Year 13</t>
  </si>
  <si>
    <t>Year 14</t>
  </si>
  <si>
    <t>Year 15</t>
  </si>
  <si>
    <t>Scheduled Commercial Rents</t>
  </si>
  <si>
    <t>Laundry, Parking</t>
  </si>
  <si>
    <t>Total Effective Gross Income</t>
  </si>
  <si>
    <t>Legal &amp; Audit</t>
  </si>
  <si>
    <t>Advertising</t>
  </si>
  <si>
    <t>Gas &amp; Electric</t>
  </si>
  <si>
    <t>Water, Sewer, Waste Removal</t>
  </si>
  <si>
    <t>Supplies</t>
  </si>
  <si>
    <t>Payroll</t>
  </si>
  <si>
    <t>Insurance</t>
  </si>
  <si>
    <t>Pest Control</t>
  </si>
  <si>
    <t>Operating Reserves</t>
  </si>
  <si>
    <t>Replacement Reserves</t>
  </si>
  <si>
    <t>Real Estate Taxes (exempt if in CA)</t>
  </si>
  <si>
    <t>Local &amp; State Assessments</t>
  </si>
  <si>
    <t>Total Expenses</t>
  </si>
  <si>
    <t>Net Operating Income</t>
  </si>
  <si>
    <t>Debt Service Coverage Ratio</t>
  </si>
  <si>
    <t>Cash Flow</t>
  </si>
  <si>
    <t>Net Cash Flow</t>
  </si>
  <si>
    <t>Percent of total units at 50% or less</t>
  </si>
  <si>
    <t>Partnership Management Fee (tax credits only)</t>
  </si>
  <si>
    <t>Maintenance / Repair</t>
  </si>
  <si>
    <t>Subtract 20% from above</t>
  </si>
  <si>
    <t>WAAMIT for units betw. 50 &amp; 80% AMI</t>
  </si>
  <si>
    <t xml:space="preserve">Divide remaining poss. points by 30 </t>
  </si>
  <si>
    <t>80 minus WAAMIT for units betw. 50 &amp; 80%AMI</t>
  </si>
  <si>
    <t>Comments</t>
  </si>
  <si>
    <t>At Application</t>
  </si>
  <si>
    <t>Assumed Occupancy per Unit</t>
  </si>
  <si>
    <t>Target Income for Unit</t>
  </si>
  <si>
    <t>30% Rent Cap</t>
  </si>
  <si>
    <t>30% Rent Test</t>
  </si>
  <si>
    <t>Actual</t>
  </si>
  <si>
    <t>= Total Units</t>
  </si>
  <si>
    <t>Unit Number</t>
  </si>
  <si>
    <t>Actual Family Size</t>
  </si>
  <si>
    <t>Actual Family Income</t>
  </si>
  <si>
    <t>Actual Family Income as % of AMI</t>
  </si>
  <si>
    <t>VACANT Units</t>
  </si>
  <si>
    <t>% Occupied</t>
  </si>
  <si>
    <t>Units Approved at 50% AMI or less</t>
  </si>
  <si>
    <t>Units Approved &gt;50% &amp; &lt;=80%</t>
  </si>
  <si>
    <t>Gross Residential Rents Including Unit Subsidies</t>
  </si>
  <si>
    <t>At Application $</t>
  </si>
  <si>
    <t>Unit Income Targets (as % of AMI)</t>
  </si>
  <si>
    <t>Actual # of units per worksheet</t>
  </si>
  <si>
    <t>Actual # of Units 50% AMI or less</t>
  </si>
  <si>
    <t>Actual # of Units  &gt;50% &amp; &lt;=80% AMI</t>
  </si>
  <si>
    <t>Half-Person</t>
  </si>
  <si>
    <t>Units Failed 50%/80% Target</t>
  </si>
  <si>
    <t>Units Failed 30% Test</t>
  </si>
  <si>
    <t>Subtract base score from 20 (remaining possible pts)</t>
  </si>
  <si>
    <t>Multiply this percentage by .50 (base score)</t>
  </si>
  <si>
    <t>Base score plus adjustment (final score)</t>
  </si>
  <si>
    <t>Number of Observations</t>
  </si>
  <si>
    <t>Weighted Average Target AMI</t>
  </si>
  <si>
    <t>Year 1 Operating Pro Forma Comparison</t>
  </si>
  <si>
    <t>INCOME ASSUMPTIONS</t>
  </si>
  <si>
    <t>EXPENSE ASSUMPTIONS</t>
  </si>
  <si>
    <r>
      <t>Debt Service</t>
    </r>
    <r>
      <rPr>
        <b/>
        <sz val="8"/>
        <rFont val="Arial"/>
        <family val="2"/>
      </rPr>
      <t xml:space="preserve"> (Hard Debt Only-from S&amp;U Statement)</t>
    </r>
  </si>
  <si>
    <t># of Units Approved at Application / Modification</t>
  </si>
  <si>
    <t>Step I</t>
  </si>
  <si>
    <t>Step II</t>
  </si>
  <si>
    <t>%</t>
  </si>
  <si>
    <t>$</t>
  </si>
  <si>
    <t>Gross Residential Rents-Restricted Income Units Rental Subsidy</t>
  </si>
  <si>
    <t>Demolition</t>
  </si>
  <si>
    <t>Construction Loan Interest</t>
  </si>
  <si>
    <t>Furnishings</t>
  </si>
  <si>
    <t>Adjustable rate loan (Y / N)?</t>
  </si>
  <si>
    <t>Annual Combined Debt Service (year 1)</t>
  </si>
  <si>
    <t>CRITERION</t>
  </si>
  <si>
    <t>Per Schedules</t>
  </si>
  <si>
    <t>Explanation if outside of specified range</t>
  </si>
  <si>
    <t>DEVELOPMENT BUDGET</t>
  </si>
  <si>
    <t>Capitalized replacement reserves</t>
  </si>
  <si>
    <t>Capitalized operating reserves</t>
  </si>
  <si>
    <t>$0</t>
  </si>
  <si>
    <t>Vacancy and bad debt ratio: residential</t>
  </si>
  <si>
    <t>Vacancy and bad debt ratio: commercial</t>
  </si>
  <si>
    <t>Operating reserves per unit per year</t>
  </si>
  <si>
    <t xml:space="preserve">Operating cost per unit per year </t>
  </si>
  <si>
    <t>Management fees per unit per month</t>
  </si>
  <si>
    <t>Partnership management fees (tax credits only)</t>
  </si>
  <si>
    <t>Term of permanent financing</t>
  </si>
  <si>
    <t>Interest rate assumptions</t>
  </si>
  <si>
    <t>Total Units</t>
  </si>
  <si>
    <t>Variance                                                                   (increase/decrease)</t>
  </si>
  <si>
    <t>15-Year Operating Pro Forma</t>
  </si>
  <si>
    <t>Debt Service (Hard Debt Only-from S&amp;U Statement)</t>
  </si>
  <si>
    <t>Feasibility Benchmark</t>
  </si>
  <si>
    <t>Oversubsidization Benchmark</t>
  </si>
  <si>
    <t>OPERATING PRO FORMA</t>
  </si>
  <si>
    <t>Pro forma assumptions for income compared to expense increases:  Expense increase minus income increase =</t>
  </si>
  <si>
    <t>Debt service coverage ratio (net operating income divided by debt service payment)</t>
  </si>
  <si>
    <t>Subtotal Sources (Excluding AHP)</t>
  </si>
  <si>
    <t>Gap Financing Needed (AHP)</t>
  </si>
  <si>
    <t>Total Sources</t>
  </si>
  <si>
    <t>Conventional Loan 1 Amount</t>
  </si>
  <si>
    <t>Amortization period (years)</t>
  </si>
  <si>
    <t>Initial rate assumption (%)</t>
  </si>
  <si>
    <t>Annual debt service (year 1)</t>
  </si>
  <si>
    <t>Year of rate reset if adjustable loan</t>
  </si>
  <si>
    <t>Rate adjustment cap (%)</t>
  </si>
  <si>
    <t>Conventional Loan 2 Amount</t>
  </si>
  <si>
    <t>Within Benchmark?</t>
  </si>
  <si>
    <t>Rehab:</t>
  </si>
  <si>
    <t>New Construction:</t>
  </si>
  <si>
    <t>faster than revenues e.g., 4% cost increase versus 3% income increase</t>
  </si>
  <si>
    <t>Expenses increase</t>
  </si>
  <si>
    <t>faster than revenues; e.g., 5% cost increase versus 3% income increase</t>
  </si>
  <si>
    <t>All Projects</t>
  </si>
  <si>
    <t>If $0, must have adequate cushion built into debt service coverage ratio</t>
  </si>
  <si>
    <t>in year 1 (annual increases not to exceed 3.5%)</t>
  </si>
  <si>
    <t>Not less than 15 Years</t>
  </si>
  <si>
    <t>Variance                            (increase/decrease)</t>
  </si>
  <si>
    <t>Variance             (Increase/Decrease)</t>
  </si>
  <si>
    <t>At Application    $</t>
  </si>
  <si>
    <t>100% AMI</t>
  </si>
  <si>
    <t>Loan 3 Amount</t>
  </si>
  <si>
    <t>Rent Roll &amp; Targeting</t>
  </si>
  <si>
    <t>Land Cost</t>
  </si>
  <si>
    <t>Reserved for Target Incomes 50%/80%</t>
  </si>
  <si>
    <t>1st Loan (If Applicable)</t>
  </si>
  <si>
    <t>Target AMI %</t>
  </si>
  <si>
    <t>Bedrooms per Unit</t>
  </si>
  <si>
    <t>Total Rent Received for Unit</t>
  </si>
  <si>
    <t>Rental Subsidy:</t>
  </si>
  <si>
    <t>Multiply previous two lines (adjustment)</t>
  </si>
  <si>
    <t>Project Name</t>
  </si>
  <si>
    <t>AMI Year</t>
  </si>
  <si>
    <t>50% AMI (HUD Very Low - Attach Income Limits)</t>
  </si>
  <si>
    <t>Household Size</t>
  </si>
  <si>
    <t>Project #</t>
  </si>
  <si>
    <t>WAAMIT calc. 1</t>
  </si>
  <si>
    <t>WAAMIT calc. 2</t>
  </si>
  <si>
    <t>Tax Credit Sales Price</t>
  </si>
  <si>
    <t>Other</t>
  </si>
  <si>
    <t>Rate of increase</t>
  </si>
  <si>
    <t>% of Gross Rents</t>
  </si>
  <si>
    <t>Rate of Increase</t>
  </si>
  <si>
    <t>Dollars per Unit/Mo.</t>
  </si>
  <si>
    <t>Dollars per Unit</t>
  </si>
  <si>
    <t>Operating Cost/Unit</t>
  </si>
  <si>
    <t>Residual Receipts Pymt to</t>
  </si>
  <si>
    <t>Operating Grant</t>
  </si>
  <si>
    <t>Total Development Costs (Uses of Funds)</t>
  </si>
  <si>
    <t>Hard Debt Service (includes debt with required repayment, e.g., bond financing and conventional permanent loans)</t>
  </si>
  <si>
    <t>Total Residential Development Costs</t>
  </si>
  <si>
    <t>Total Commercial Development Costs</t>
  </si>
  <si>
    <t>100% AMI 1 (Assumed Occupancy)</t>
  </si>
  <si>
    <t>100% AMI 2 (Actual Family Size)</t>
  </si>
  <si>
    <t>Rent Paid by Household</t>
  </si>
  <si>
    <t>WAAMIT calc. 3</t>
  </si>
  <si>
    <t>WAAMIT calc. 4</t>
  </si>
  <si>
    <t>Annual replacement reserves per unit per year</t>
  </si>
  <si>
    <t>Rent vs. Income Test</t>
  </si>
  <si>
    <t>State</t>
  </si>
  <si>
    <t>FHFB AMI Tally</t>
  </si>
  <si>
    <t>&lt;=30%</t>
  </si>
  <si>
    <t>&lt;=50%</t>
  </si>
  <si>
    <t>&lt;=80%</t>
  </si>
  <si>
    <t>HUD MSA</t>
  </si>
  <si>
    <t>Total developer fee</t>
  </si>
  <si>
    <t xml:space="preserve">Not greater than </t>
  </si>
  <si>
    <t>of total residential development costs (including developer fee, but excluding all capitalized reserves)</t>
  </si>
  <si>
    <t>No</t>
  </si>
  <si>
    <r>
      <t xml:space="preserve">Projects with </t>
    </r>
    <r>
      <rPr>
        <u/>
        <sz val="9"/>
        <rFont val="Arial"/>
        <family val="2"/>
      </rPr>
      <t>No</t>
    </r>
    <r>
      <rPr>
        <sz val="9"/>
        <rFont val="Arial"/>
        <family val="2"/>
      </rPr>
      <t xml:space="preserve"> Project-Based Rent Subsidy</t>
    </r>
  </si>
  <si>
    <t>Projects with Project-Based Rent Subsidy</t>
  </si>
  <si>
    <t>ID #</t>
  </si>
  <si>
    <t>Subsidy Requested</t>
  </si>
  <si>
    <t>Line 1</t>
  </si>
  <si>
    <t>AHP Project Units (income restricted units)</t>
  </si>
  <si>
    <t>Line 2</t>
  </si>
  <si>
    <t>Subsidy per Unit (line 1 divided by line 2)</t>
  </si>
  <si>
    <t>Line 3</t>
  </si>
  <si>
    <t>High End of Rental Project Subsidy per Unit Range</t>
  </si>
  <si>
    <t>Line 4</t>
  </si>
  <si>
    <t>Low End of Rental Project Subsidy per Unit Range</t>
  </si>
  <si>
    <t>Line 5</t>
  </si>
  <si>
    <t>Step 1:</t>
  </si>
  <si>
    <t>Determine Subsidy per Unit Range Difference (Subtract line 5 from line 4)</t>
  </si>
  <si>
    <t>Line 6</t>
  </si>
  <si>
    <t>Step 2:</t>
  </si>
  <si>
    <t>Line 7</t>
  </si>
  <si>
    <t>Step 3:</t>
  </si>
  <si>
    <t>Subtract line 3 by line 5</t>
  </si>
  <si>
    <t>Line 8</t>
  </si>
  <si>
    <t>Step 4:</t>
  </si>
  <si>
    <t>Multiply line 8 by Scoring Factor</t>
  </si>
  <si>
    <t>Line 9</t>
  </si>
  <si>
    <t>Step 5:</t>
  </si>
  <si>
    <t xml:space="preserve">   Less: Vacancy and Bad Debt</t>
  </si>
  <si>
    <t xml:space="preserve">NOTE: Worksheet automatically counts all units targeted at 50% AMI. Manually enter the Unit Income Targets (as % of AMI) for all other targeted values. </t>
  </si>
  <si>
    <t>Date</t>
  </si>
  <si>
    <t>Yes</t>
  </si>
  <si>
    <t>Project-Based Rental Subsidy?</t>
  </si>
  <si>
    <t>Rehab?</t>
  </si>
  <si>
    <t>Tax Credit Project?</t>
  </si>
  <si>
    <t>Units Failed Rent vs. Income Test</t>
  </si>
  <si>
    <t>Off-Site Improvements</t>
  </si>
  <si>
    <t>Site Work</t>
  </si>
  <si>
    <t>Structures</t>
  </si>
  <si>
    <t>General Requirements</t>
  </si>
  <si>
    <t>Contractor Profit</t>
  </si>
  <si>
    <t>Prevailing Wages</t>
  </si>
  <si>
    <t>General Liability Insurance</t>
  </si>
  <si>
    <t>Design</t>
  </si>
  <si>
    <t>Supervision</t>
  </si>
  <si>
    <t>Survey &amp; Engineering</t>
  </si>
  <si>
    <t>CONSTRUCTION INTEREST &amp; FEES</t>
  </si>
  <si>
    <t>Origination Fee</t>
  </si>
  <si>
    <t>Credit Enhancement &amp; Application Fee</t>
  </si>
  <si>
    <t>Bond Premium</t>
  </si>
  <si>
    <t>Taxes</t>
  </si>
  <si>
    <t>Title &amp; Recording</t>
  </si>
  <si>
    <t>Total Construction Interest &amp; Fees</t>
  </si>
  <si>
    <t>PERMANENT FINANCING</t>
  </si>
  <si>
    <t>Loan Origination Fee</t>
  </si>
  <si>
    <t>Total Permanent Financing Costs</t>
  </si>
  <si>
    <t>LEGAL FEES</t>
  </si>
  <si>
    <t>Lender Legal Paid by Applicant</t>
  </si>
  <si>
    <t>RESERVES</t>
  </si>
  <si>
    <t>Total Reserve Costs</t>
  </si>
  <si>
    <t>OTHER PROJECT COSTS</t>
  </si>
  <si>
    <t>TCAC Application/Allocation/Monitoring Fees</t>
  </si>
  <si>
    <t>Local Development Impact Fees</t>
  </si>
  <si>
    <t>Permit Processing Fees</t>
  </si>
  <si>
    <t>Capital Fees</t>
  </si>
  <si>
    <t>Marketing</t>
  </si>
  <si>
    <t>Market Study</t>
  </si>
  <si>
    <t>Total Other Costs</t>
  </si>
  <si>
    <t>SUBTOTAL PROJECT COST</t>
  </si>
  <si>
    <t>DEVELOPER COSTS</t>
  </si>
  <si>
    <t>Consultant/Processing Agent</t>
  </si>
  <si>
    <t>Broker Fees Paid with Project Funds to a Related Party</t>
  </si>
  <si>
    <t>Total Developer Costs</t>
  </si>
  <si>
    <t>GRAND TOTAL PROJECT COSTS</t>
  </si>
  <si>
    <t>LAND COST/ACQUISITION</t>
  </si>
  <si>
    <t>Total Attorney Costs</t>
  </si>
  <si>
    <t>SYNDICATION (Investor &amp; General Partner)</t>
  </si>
  <si>
    <t>Organizational Fee</t>
  </si>
  <si>
    <t>Bridge Loan Fees/Expenses</t>
  </si>
  <si>
    <t>Legal Fees</t>
  </si>
  <si>
    <t>Consultant Fees</t>
  </si>
  <si>
    <t>Accountant Fees</t>
  </si>
  <si>
    <t>Tax Opinion</t>
  </si>
  <si>
    <t>Total Syndication Costs</t>
  </si>
  <si>
    <t>NEW CONSTRUCTION / REHAB</t>
  </si>
  <si>
    <t>Total New Construction / Rehab Costs</t>
  </si>
  <si>
    <t>$0 on new construction projects.  Variable on rehabilitation projects depending on age and condition of building (exceptions made if reserves required by funding agency)</t>
  </si>
  <si>
    <t>Homeless</t>
  </si>
  <si>
    <t>Special Needs</t>
  </si>
  <si>
    <t>Total Special Needs Units</t>
  </si>
  <si>
    <t>Total Homeless Units</t>
  </si>
  <si>
    <t>Total developer fee as percentage of total residential development costs</t>
  </si>
  <si>
    <t>Contractor Overhead</t>
  </si>
  <si>
    <t>Developer Fee (including Project Administration)</t>
  </si>
  <si>
    <t>Rent Reserves</t>
  </si>
  <si>
    <t>Hard Cost Contingency</t>
  </si>
  <si>
    <t>Soft Cost Contingency</t>
  </si>
  <si>
    <t>Total Land Cost</t>
  </si>
  <si>
    <t>Existing Improvements</t>
  </si>
  <si>
    <t>ARCHITECTURAL &amp; ENGINEERING FEES</t>
  </si>
  <si>
    <t>Total Architectural &amp; Engineering Costs</t>
  </si>
  <si>
    <t>Relocation Expenses</t>
  </si>
  <si>
    <t>Appraisal</t>
  </si>
  <si>
    <t>Total Land &amp; Acquisition Cost</t>
  </si>
  <si>
    <t>Environmental Audit</t>
  </si>
  <si>
    <t>Environmental Remediation</t>
  </si>
  <si>
    <t>Project Approval Year</t>
  </si>
  <si>
    <t>Construction/Rehabilitation hard cost contingency as % of construction/rehabilitation hard costs                                                 (N/A for Initial Monitoring)</t>
  </si>
  <si>
    <t>Soft cost contingency as % of soft costs                                            (N/A for Initial Monitoring)</t>
  </si>
  <si>
    <t xml:space="preserve"> </t>
  </si>
  <si>
    <t>Construction Management Oversight</t>
  </si>
  <si>
    <t>Term (years)</t>
  </si>
  <si>
    <t>Development Budget - Comparison of Uses of Funds</t>
  </si>
  <si>
    <t>Development Budget - Comparison of Sources of Funds</t>
  </si>
  <si>
    <t>AHP Benchmarks</t>
  </si>
  <si>
    <t>Subsidy Per Unit Score</t>
  </si>
  <si>
    <t>Rent Roll &amp; Targeting Summary</t>
  </si>
  <si>
    <t>Project Not Complete</t>
  </si>
  <si>
    <t>Project Complete</t>
  </si>
  <si>
    <t>Notes:</t>
  </si>
  <si>
    <t>2. All unshaded cells may be edited.</t>
  </si>
  <si>
    <t xml:space="preserve">1. All expenses except for the Replacement Reserves and Debt Service trend upward. </t>
  </si>
  <si>
    <r>
      <t xml:space="preserve">Tenant Name                                                                      </t>
    </r>
    <r>
      <rPr>
        <sz val="9"/>
        <rFont val="Arial"/>
        <family val="2"/>
      </rPr>
      <t>(For transitional housing projects, enter the household for the occupied units, and any vacant units)</t>
    </r>
  </si>
  <si>
    <t>General Instructions and Notes</t>
  </si>
  <si>
    <t>15-Year Operating Pro Forma Worksheet</t>
  </si>
  <si>
    <t>Subsidy Per Unit Score Worksheet</t>
  </si>
  <si>
    <t>Apartments</t>
  </si>
  <si>
    <t>Single Family Homes</t>
  </si>
  <si>
    <t>Townhomes</t>
  </si>
  <si>
    <t>Building Type</t>
  </si>
  <si>
    <t>Residential Square Footage</t>
  </si>
  <si>
    <t xml:space="preserve">At Application         </t>
  </si>
  <si>
    <t>Construction costs per square foot (excluding land costs and soft costs)</t>
  </si>
  <si>
    <t>NA</t>
  </si>
  <si>
    <t>Points</t>
  </si>
  <si>
    <t>Seniors</t>
  </si>
  <si>
    <t>Others</t>
  </si>
  <si>
    <t>Determine Scoring Factor (Divide possible category points by line 6)</t>
  </si>
  <si>
    <r>
      <t>Score</t>
    </r>
    <r>
      <rPr>
        <sz val="9"/>
        <rFont val="Arial"/>
        <family val="2"/>
      </rPr>
      <t xml:space="preserve"> </t>
    </r>
  </si>
  <si>
    <t>Other Special</t>
  </si>
  <si>
    <t>Mandatory  Debt Fee Payments (e.g., CA MHP, TOD, MHSA)</t>
  </si>
  <si>
    <t>Net cashflow in Year 1</t>
  </si>
  <si>
    <t>Not to exceed 10% of gross income in year one unless cashflow is needed by project to cover deficits throughout the retention period, or in order to meet minimum underwriting requirements for other lenders.</t>
  </si>
  <si>
    <t>Net cashflow in Years 1  through 5</t>
  </si>
  <si>
    <t>Not to exceed the amount of the subsidy request.</t>
  </si>
  <si>
    <t>Mandatory Debt Fee Payments (e.g., CA MHP, TOD, MHSA)</t>
  </si>
  <si>
    <t>Rent Roll Date</t>
  </si>
  <si>
    <t>1.</t>
  </si>
  <si>
    <t>All shaded cells are protected and cannot be altered.</t>
  </si>
  <si>
    <t>2.</t>
  </si>
  <si>
    <t>Complete all worksheets sequentially.</t>
  </si>
  <si>
    <t>Enter the annual 50% (very-low) AMI, adjusted for family size, based on the HUD income limit guidelines.</t>
  </si>
  <si>
    <t>3.</t>
  </si>
  <si>
    <t>4.</t>
  </si>
  <si>
    <t>For transitional housing, enter the number of projected households as the number of units.</t>
  </si>
  <si>
    <t>5.</t>
  </si>
  <si>
    <t>6.</t>
  </si>
  <si>
    <t>7.</t>
  </si>
  <si>
    <t>Enter the project's total residential square footage which may include common areas and residential podium parking.</t>
  </si>
  <si>
    <t>Select construction type, either "New Construction" and/or "Rehab." Also select the building type, "Apartments,” "Single Family Homes,” or "Townhomes."</t>
  </si>
  <si>
    <t>If the property owner, lessee, or sponsor acquires the project property from a party, affiliated in any way with the property owner, lessee, sponsor, or any other persons or entities involved in the project, in a non-arm’s length transaction, the Bank will consider such acquisition to be a related party transaction. When evaluating related party transactions, the Bank may consider any net cash gain from the transaction as excess sources of funds, unless the gain is: 1) contributed to the project as owner equity, 2) provided to the project as carry-back financing, or 3) used to retire existing debt on the property.</t>
  </si>
  <si>
    <t xml:space="preserve">For rehabilitation of existing affordable housing projects, not involving the acquisition of property, acquisition costs (i.e., those costs reflected on the Sources and Uses Worksheet) will not be included in the total development cost for the purpose of determining the allowable developer fee. </t>
  </si>
  <si>
    <t>8.</t>
  </si>
  <si>
    <t>9.</t>
  </si>
  <si>
    <t>Do not include California's Mental Health Service Act Capitalized Operating Subsidy Reserve as a development cost if the reserve is not held by the project.</t>
  </si>
  <si>
    <t>10.</t>
  </si>
  <si>
    <t>11.</t>
  </si>
  <si>
    <t>Do not include capitalized partnership management, asset management, or investor service fees. However, capitalized partnership management fees in the amount no greater than the equivalent Partnership Management Fee benchmark are allowable in cases where another funding program does not allow the fee to be paid through rental income.</t>
  </si>
  <si>
    <t>12.</t>
  </si>
  <si>
    <t>13.</t>
  </si>
  <si>
    <t>All costs except for the replacement reserves trend upward. All unshaded cells may be edited.</t>
  </si>
  <si>
    <t>Social service costs cannot be included as an operating expense.</t>
  </si>
  <si>
    <t>Enter residual receipt payments, any ‘below the line’ partnership management fees, or deferred fees paid from cash flow on the appropriate lines.</t>
  </si>
  <si>
    <t>List sources covering any operating deficits as “Operating Grant/Reserves” and not under “Income Assumptions.”</t>
  </si>
  <si>
    <t>Adjust debt service if loan payments change during the 15-year retention period.</t>
  </si>
  <si>
    <t>Informational only, no input necessary.</t>
  </si>
  <si>
    <t>Rental Disbursement and Monitoring Financial Workbook</t>
  </si>
  <si>
    <t>Legal (incl. closing costs)</t>
  </si>
  <si>
    <t>If applicable, indicate which units are reserved for Homeless, Special Needs, or Both. Numbers of units reserved must be consistent with approved commitments. Otherwise, a modification must be requested.</t>
  </si>
  <si>
    <t>Do not input operating subsidies as rental subsidies (see Year 1 Operating Pro Forma).</t>
  </si>
  <si>
    <t>Enter tenant information for each individual unit; if tenant is not yet known, enter "Vacant".</t>
  </si>
  <si>
    <t>Rent Roll Summary Worksheet</t>
  </si>
  <si>
    <t>Under "Unit Income Targets (as % of AMI)", enter all current AMI targets other than 50% AMI, as well as AMI targets which were approved at application and during the latest modification.</t>
  </si>
  <si>
    <t xml:space="preserve">Under "# of Units Approved at Application / Modification", enter the number of units corresponding to each AMI target at application. </t>
  </si>
  <si>
    <t>Under both "# of Units Approved at Application / Modification" and "Actual # of Units per Worksheet", enter the number of "Untargeted Units".</t>
  </si>
  <si>
    <t>Uses of Funds Worksheet</t>
  </si>
  <si>
    <t>Sources of Funds Worksheet</t>
  </si>
  <si>
    <t xml:space="preserve">Indicate if project is financed by tax credits, and if applicable, the sales price. </t>
  </si>
  <si>
    <t>Under "At Application", enter project costs as submitted and approved at application.</t>
  </si>
  <si>
    <t>Under "Project Not Complete" or "Project Complete", enter current project costs.</t>
  </si>
  <si>
    <t>Provide comments for variances between "At Application" and "Project Not Complete"/"Project Complete".</t>
  </si>
  <si>
    <t xml:space="preserve">Provide documentation which validates the purchase price/acquisition cost in the workbook, if not previously submitted. </t>
  </si>
  <si>
    <t>Documentation of all sources of financing, except owner equity and owner soft loans, must be provided.</t>
  </si>
  <si>
    <t>Under "At Application", enter project permanent financing sources as submitted from the application.</t>
  </si>
  <si>
    <t>The amount of gap financing needed should equal the AHP award amount.</t>
  </si>
  <si>
    <t xml:space="preserve">Be sure to indicate all financing details, hard, soft, rates etc. "Conventional Loan 1" and "Conventional Loan 2" fully amortizes all debt. "Loan 3" can be altered to properly reflect simple interest or interest only payments. </t>
  </si>
  <si>
    <t>Year 1 Operating Pro Forma Worksheet</t>
  </si>
  <si>
    <t xml:space="preserve">Under "At Application", enter project Year 1 income and operating expenses as submitted at application. </t>
  </si>
  <si>
    <t xml:space="preserve">Three lines are included for "Other" expenses. Provide details for these "Other" expenses. </t>
  </si>
  <si>
    <t xml:space="preserve">Deferred developer fees paid from residual receipt payments cannot exceed the amount of the deferred developer fee source shown on the Sources of Funds worksheet. </t>
  </si>
  <si>
    <t>Twelve percent is the maximum developer fee benchmark, net of all capitalized reserves. If this benchmark is exceeded, the project's award may be cancelled.</t>
  </si>
  <si>
    <t>AHP Benchmarks Worksheet</t>
  </si>
  <si>
    <t>Rent Roll Worksheet</t>
  </si>
  <si>
    <t>Always include non-income restricted units and manager's units.</t>
  </si>
  <si>
    <t>Capitalized operating reserves  (such as operating, replacement, transition, or social service reserves) must be paid for by sources other than AHP subsidy or conventional financing.</t>
  </si>
  <si>
    <t>Provide detailed explanations and supporting documentation for all benchmark deviations (e.g. requirements of other funding sources). Except for construction cost per square foot and interest rate assumptions, benchmark deviations are indicated by  “No” in Column E. Deviation explanations must be quantifiable in relation to the amount the benchmark is exceeded. Supporting documentation from a third party is required for the Construction Cost per Square Foot, Capitalized Replacement Reserve, and Capitalized Operating Reserve benchmark deviations, and is preferred for all other benchmark deviations.</t>
  </si>
  <si>
    <t>Enter the project’s RSMeans maximum construction cost per square feet limit within the “Construction Costs per Square Foot" benchmark explanation. Refer to the RSMeans per square foot construction cost guidelines provided on the Bank's website.</t>
  </si>
  <si>
    <t xml:space="preserve">Under "Project Not Complete" or "Project Complete", enter current expected project income and operating expenses. </t>
  </si>
  <si>
    <r>
      <t>Under "Project Not Complete" or "Project Complete", enter</t>
    </r>
    <r>
      <rPr>
        <sz val="10"/>
        <color indexed="10"/>
        <rFont val="Arial"/>
        <family val="2"/>
      </rPr>
      <t xml:space="preserve"> </t>
    </r>
    <r>
      <rPr>
        <sz val="10"/>
        <rFont val="Arial"/>
        <family val="2"/>
      </rPr>
      <t>project current permanent financing sources.</t>
    </r>
  </si>
  <si>
    <t>Be sure to indicate all financing details, hard, soft, rates etc., including the terms, and rates of all permanent debt. The spreadsheet fully amortizes all debt. If necessary, alter worksheet columns to properly reflect simple interest or interest only payments. Document hard debt payments on ‘traditionally soft debt sources,’ if applicable.</t>
  </si>
  <si>
    <t>Holding Costs</t>
  </si>
  <si>
    <t>12 months operating expenses and debt service payments (must be covered by financing source other than AHP. Must provide documentation of deviation.):</t>
  </si>
  <si>
    <t>Interest Rate</t>
  </si>
  <si>
    <t>Enter the scheduled rent and rental subsidy for each unit. AHP guidelines require that the rent paid by each household (excluding utilities) not exceed 30% of the targeted income for the unit. The farthest column to the right shows if a unit passes or fails this “30% Rent Test.”</t>
  </si>
  <si>
    <t>Construction Costs by ZIP Code and City</t>
  </si>
  <si>
    <t>(Source: RSMeans, The Gordian Group)</t>
  </si>
  <si>
    <t>First Three Digits of ZIP Code</t>
  </si>
  <si>
    <t>City</t>
  </si>
  <si>
    <t>Condos</t>
  </si>
  <si>
    <t>Single-Family Homes</t>
  </si>
  <si>
    <t>010</t>
  </si>
  <si>
    <t>MA</t>
  </si>
  <si>
    <t>SPRINGFIELD</t>
  </si>
  <si>
    <t>011</t>
  </si>
  <si>
    <t>012</t>
  </si>
  <si>
    <t>PITTSFIELD</t>
  </si>
  <si>
    <t>013</t>
  </si>
  <si>
    <t>GREENFIELD</t>
  </si>
  <si>
    <t>014</t>
  </si>
  <si>
    <t>FITCHBURG</t>
  </si>
  <si>
    <t>015</t>
  </si>
  <si>
    <t>WORCESTER</t>
  </si>
  <si>
    <t>016</t>
  </si>
  <si>
    <t>017</t>
  </si>
  <si>
    <t>FRAMINGHAM</t>
  </si>
  <si>
    <t>018</t>
  </si>
  <si>
    <t>LOWELL</t>
  </si>
  <si>
    <t>019</t>
  </si>
  <si>
    <t>LAWRENCE</t>
  </si>
  <si>
    <t>020</t>
  </si>
  <si>
    <t>BOSTON</t>
  </si>
  <si>
    <t>021</t>
  </si>
  <si>
    <t>022</t>
  </si>
  <si>
    <t>023</t>
  </si>
  <si>
    <t>BROCKTON</t>
  </si>
  <si>
    <t>024</t>
  </si>
  <si>
    <t>025</t>
  </si>
  <si>
    <t>BUZZARDS BAY</t>
  </si>
  <si>
    <t>026</t>
  </si>
  <si>
    <t>HYANNIS</t>
  </si>
  <si>
    <t>027</t>
  </si>
  <si>
    <t>NEW BEDFORD</t>
  </si>
  <si>
    <t>028</t>
  </si>
  <si>
    <t>RI</t>
  </si>
  <si>
    <t>NEWPORT</t>
  </si>
  <si>
    <t>029</t>
  </si>
  <si>
    <t>PROVIDENCE</t>
  </si>
  <si>
    <t>030</t>
  </si>
  <si>
    <t>NH</t>
  </si>
  <si>
    <t>NASHUA</t>
  </si>
  <si>
    <t>031</t>
  </si>
  <si>
    <t>MANCHESTER</t>
  </si>
  <si>
    <t>032</t>
  </si>
  <si>
    <t>CONCORD</t>
  </si>
  <si>
    <t>033</t>
  </si>
  <si>
    <t>034</t>
  </si>
  <si>
    <t>KEENE</t>
  </si>
  <si>
    <t>035</t>
  </si>
  <si>
    <t>LITTLETON</t>
  </si>
  <si>
    <t>036</t>
  </si>
  <si>
    <t>CHARLESTON</t>
  </si>
  <si>
    <t>037</t>
  </si>
  <si>
    <t>CLAREMONT</t>
  </si>
  <si>
    <t>038</t>
  </si>
  <si>
    <t>PORTSMOUTH</t>
  </si>
  <si>
    <t>039</t>
  </si>
  <si>
    <t>ME</t>
  </si>
  <si>
    <t>KITTERY</t>
  </si>
  <si>
    <t>040</t>
  </si>
  <si>
    <t>PORTLAND</t>
  </si>
  <si>
    <t>041</t>
  </si>
  <si>
    <t>042</t>
  </si>
  <si>
    <t>LEWISTON</t>
  </si>
  <si>
    <t>043</t>
  </si>
  <si>
    <t>AUGUSTA</t>
  </si>
  <si>
    <t>044</t>
  </si>
  <si>
    <t>BANGOR</t>
  </si>
  <si>
    <t>045</t>
  </si>
  <si>
    <t>BATH</t>
  </si>
  <si>
    <t>046</t>
  </si>
  <si>
    <t>MACHIAS</t>
  </si>
  <si>
    <t>047</t>
  </si>
  <si>
    <t>HOULTON</t>
  </si>
  <si>
    <t>048</t>
  </si>
  <si>
    <t>ROCKLAND</t>
  </si>
  <si>
    <t>049</t>
  </si>
  <si>
    <t>WATERVILLE</t>
  </si>
  <si>
    <t>050</t>
  </si>
  <si>
    <t>VT</t>
  </si>
  <si>
    <t>WHITE RIVER JCT.</t>
  </si>
  <si>
    <t>051</t>
  </si>
  <si>
    <t>BELLOWS FALLS</t>
  </si>
  <si>
    <t>052</t>
  </si>
  <si>
    <t>BENNINGTON</t>
  </si>
  <si>
    <t>053</t>
  </si>
  <si>
    <t>BRATTLEBORO</t>
  </si>
  <si>
    <t>054</t>
  </si>
  <si>
    <t>BURLINGTON</t>
  </si>
  <si>
    <t>056</t>
  </si>
  <si>
    <t>MONTPELIER</t>
  </si>
  <si>
    <t>057</t>
  </si>
  <si>
    <t>RUTLAND</t>
  </si>
  <si>
    <t>058</t>
  </si>
  <si>
    <t>ST. JOHNSBURY</t>
  </si>
  <si>
    <t>059</t>
  </si>
  <si>
    <t>GUILDHALL</t>
  </si>
  <si>
    <t>060</t>
  </si>
  <si>
    <t>CT</t>
  </si>
  <si>
    <t>NEW BRITAIN</t>
  </si>
  <si>
    <t>061</t>
  </si>
  <si>
    <t>HARTFORD</t>
  </si>
  <si>
    <t>062</t>
  </si>
  <si>
    <t>WILLIMANTIC</t>
  </si>
  <si>
    <t>063</t>
  </si>
  <si>
    <t>NEW LONDON</t>
  </si>
  <si>
    <t>064</t>
  </si>
  <si>
    <t>MERIDEN</t>
  </si>
  <si>
    <t>065</t>
  </si>
  <si>
    <t>NEW HAVEN</t>
  </si>
  <si>
    <t>066</t>
  </si>
  <si>
    <t>BRIDGEPORT</t>
  </si>
  <si>
    <t>067</t>
  </si>
  <si>
    <t>WATERBURY</t>
  </si>
  <si>
    <t>068</t>
  </si>
  <si>
    <t>NORWALK</t>
  </si>
  <si>
    <t>069</t>
  </si>
  <si>
    <t>STAMFORD</t>
  </si>
  <si>
    <t>070</t>
  </si>
  <si>
    <t>NJ</t>
  </si>
  <si>
    <t>NEWARK</t>
  </si>
  <si>
    <t>071</t>
  </si>
  <si>
    <t>072</t>
  </si>
  <si>
    <t>ELIZABETH</t>
  </si>
  <si>
    <t>073</t>
  </si>
  <si>
    <t>JERSEY CITY</t>
  </si>
  <si>
    <t>074</t>
  </si>
  <si>
    <t>PATERSON</t>
  </si>
  <si>
    <t>075</t>
  </si>
  <si>
    <t>076</t>
  </si>
  <si>
    <t>HACKENSACK</t>
  </si>
  <si>
    <t>077</t>
  </si>
  <si>
    <t>LONG BRANCH</t>
  </si>
  <si>
    <t>078</t>
  </si>
  <si>
    <t>DOVER</t>
  </si>
  <si>
    <t>079</t>
  </si>
  <si>
    <t>SUMMIT</t>
  </si>
  <si>
    <t>080</t>
  </si>
  <si>
    <t>VINELAND</t>
  </si>
  <si>
    <t>081</t>
  </si>
  <si>
    <t>CAMDEN</t>
  </si>
  <si>
    <t>082</t>
  </si>
  <si>
    <t>ATLANTIC CITY</t>
  </si>
  <si>
    <t>083</t>
  </si>
  <si>
    <t>084</t>
  </si>
  <si>
    <t>085</t>
  </si>
  <si>
    <t>TRENTON</t>
  </si>
  <si>
    <t>086</t>
  </si>
  <si>
    <t>087</t>
  </si>
  <si>
    <t>POINT PLEASANT</t>
  </si>
  <si>
    <t>088</t>
  </si>
  <si>
    <t>NEW BRUNSWICK</t>
  </si>
  <si>
    <t>089</t>
  </si>
  <si>
    <t>NY</t>
  </si>
  <si>
    <t>NEW YORK</t>
  </si>
  <si>
    <t>STATEN ISLAND</t>
  </si>
  <si>
    <t>BRONX</t>
  </si>
  <si>
    <t>MOUNT VERNON</t>
  </si>
  <si>
    <t>WHITE PLAINS</t>
  </si>
  <si>
    <t>YONKERS</t>
  </si>
  <si>
    <t>NEW ROCHELLE</t>
  </si>
  <si>
    <t>SUFFERN</t>
  </si>
  <si>
    <t>QUEENS</t>
  </si>
  <si>
    <t>LONG ISLAND CITY</t>
  </si>
  <si>
    <t>BROOKLYN</t>
  </si>
  <si>
    <t>FLUSHING</t>
  </si>
  <si>
    <t>JAMAICA</t>
  </si>
  <si>
    <t>HICKSVILLE</t>
  </si>
  <si>
    <t>FAR ROCKAWAY</t>
  </si>
  <si>
    <t>RIVERHEAD</t>
  </si>
  <si>
    <t>ALBANY</t>
  </si>
  <si>
    <t>SCHENECTADY</t>
  </si>
  <si>
    <t>KINGSTON</t>
  </si>
  <si>
    <t>POUGHKEEPSIE</t>
  </si>
  <si>
    <t>MONTICELLO</t>
  </si>
  <si>
    <t>GLENS FALLS</t>
  </si>
  <si>
    <t>PLATTSBURGH</t>
  </si>
  <si>
    <t>SYRACUSE</t>
  </si>
  <si>
    <t>UTICA</t>
  </si>
  <si>
    <t>WATERTOWN</t>
  </si>
  <si>
    <t>BINGHAMTON</t>
  </si>
  <si>
    <t>BUFFALO</t>
  </si>
  <si>
    <t>NIAGARA FALLS</t>
  </si>
  <si>
    <t>ROCHESTER</t>
  </si>
  <si>
    <t>JAMESTOWN</t>
  </si>
  <si>
    <t>ELMIRA</t>
  </si>
  <si>
    <t>PA</t>
  </si>
  <si>
    <t>PITTSBURGH</t>
  </si>
  <si>
    <t>WASHINGTON</t>
  </si>
  <si>
    <t>UNIONTOWN</t>
  </si>
  <si>
    <t>BEDFORD</t>
  </si>
  <si>
    <t>GREENSBURG</t>
  </si>
  <si>
    <t>INDIANA</t>
  </si>
  <si>
    <t>DUBOIS</t>
  </si>
  <si>
    <t>JOHNSTOWN</t>
  </si>
  <si>
    <t>BUTLER</t>
  </si>
  <si>
    <t>NEW CASTLE</t>
  </si>
  <si>
    <t>KITTANNING</t>
  </si>
  <si>
    <t>OIL CITY</t>
  </si>
  <si>
    <t>ERIE</t>
  </si>
  <si>
    <t>ALTOONA</t>
  </si>
  <si>
    <t>BRADFORD</t>
  </si>
  <si>
    <t>STATE COLLEGE</t>
  </si>
  <si>
    <t>WELLSBORO</t>
  </si>
  <si>
    <t>HARRISBURG</t>
  </si>
  <si>
    <t>CHAMBERSBURG</t>
  </si>
  <si>
    <t>YORK</t>
  </si>
  <si>
    <t>LANCASTER</t>
  </si>
  <si>
    <t>WILLIAMSPORT</t>
  </si>
  <si>
    <t>SUNBURY</t>
  </si>
  <si>
    <t>POTTSVILLE</t>
  </si>
  <si>
    <t>LEHIGH VALLEY</t>
  </si>
  <si>
    <t>ALLENTOWN</t>
  </si>
  <si>
    <t>HAZLETON</t>
  </si>
  <si>
    <t>STROUDSBURG</t>
  </si>
  <si>
    <t>SCRANTON</t>
  </si>
  <si>
    <t>WILKES-BARRE</t>
  </si>
  <si>
    <t>MONTROSE</t>
  </si>
  <si>
    <t>DOYLESTOWN</t>
  </si>
  <si>
    <t>PHILADELPHIA</t>
  </si>
  <si>
    <t>WESTCHESTER</t>
  </si>
  <si>
    <t>NORRISTOWN</t>
  </si>
  <si>
    <t>READING</t>
  </si>
  <si>
    <t>DE</t>
  </si>
  <si>
    <t>WILMINGTON</t>
  </si>
  <si>
    <t>DC</t>
  </si>
  <si>
    <t>MD</t>
  </si>
  <si>
    <t>WALDORF</t>
  </si>
  <si>
    <t>COLLEGE PARK</t>
  </si>
  <si>
    <t>SILVER SPRING</t>
  </si>
  <si>
    <t>BALTIMORE</t>
  </si>
  <si>
    <t>ANNAPOLIS</t>
  </si>
  <si>
    <t>CUMBERLAND</t>
  </si>
  <si>
    <t>EASTON</t>
  </si>
  <si>
    <t>HAGERSTOWN</t>
  </si>
  <si>
    <t>SALISBURY</t>
  </si>
  <si>
    <t>ELKTON</t>
  </si>
  <si>
    <t>VA</t>
  </si>
  <si>
    <t>FAIRFAX</t>
  </si>
  <si>
    <t>ARLINGTON</t>
  </si>
  <si>
    <t>ALEXANDRIA</t>
  </si>
  <si>
    <t>FREDERICKSBURG</t>
  </si>
  <si>
    <t>WINCHESTER</t>
  </si>
  <si>
    <t>CULPEPER</t>
  </si>
  <si>
    <t>HARRISONBURG</t>
  </si>
  <si>
    <t>CHARLOTTESVILLE</t>
  </si>
  <si>
    <t>RICHMOND</t>
  </si>
  <si>
    <t>NORFOLK</t>
  </si>
  <si>
    <t>NEWPORT NEWS</t>
  </si>
  <si>
    <t>PETERSBURG</t>
  </si>
  <si>
    <t>FARMVILLE</t>
  </si>
  <si>
    <t>ROANOKE</t>
  </si>
  <si>
    <t>BRISTOL</t>
  </si>
  <si>
    <t>PULASKI</t>
  </si>
  <si>
    <t>STAUNTON</t>
  </si>
  <si>
    <t>LYNCHBURG</t>
  </si>
  <si>
    <t>GRUNDY</t>
  </si>
  <si>
    <t>WV</t>
  </si>
  <si>
    <t>BLUEFIELD</t>
  </si>
  <si>
    <t>LEWISBURG</t>
  </si>
  <si>
    <t>MARTINSBURG</t>
  </si>
  <si>
    <t>HUNTINGTON</t>
  </si>
  <si>
    <t>BECKLEY</t>
  </si>
  <si>
    <t>WHEELING</t>
  </si>
  <si>
    <t>PARKERSBURG</t>
  </si>
  <si>
    <t>BUCKHANNON</t>
  </si>
  <si>
    <t>CLARKSBURG</t>
  </si>
  <si>
    <t>MORGANTOWN</t>
  </si>
  <si>
    <t>GASSAWAY</t>
  </si>
  <si>
    <t>ROMNEY</t>
  </si>
  <si>
    <t>NC</t>
  </si>
  <si>
    <t>GREENSBORO</t>
  </si>
  <si>
    <t>WINSTON-SALEM</t>
  </si>
  <si>
    <t>RALEIGH</t>
  </si>
  <si>
    <t>DURHAM</t>
  </si>
  <si>
    <t>ROCKY MOUNT</t>
  </si>
  <si>
    <t>ELIZABETH CITY</t>
  </si>
  <si>
    <t>GASTONIA</t>
  </si>
  <si>
    <t>CHARLOTTE</t>
  </si>
  <si>
    <t>FAYETTEVILLE</t>
  </si>
  <si>
    <t>KINSTON</t>
  </si>
  <si>
    <t>HICKORY</t>
  </si>
  <si>
    <t>ASHEVILLE</t>
  </si>
  <si>
    <t>MURPHY</t>
  </si>
  <si>
    <t>SC</t>
  </si>
  <si>
    <t>COLUMBIA</t>
  </si>
  <si>
    <t>SPARTANBURG</t>
  </si>
  <si>
    <t>FLORENCE</t>
  </si>
  <si>
    <t>GREENVILLE</t>
  </si>
  <si>
    <t>ROCK HILL</t>
  </si>
  <si>
    <t>AIKEN</t>
  </si>
  <si>
    <t>BEAUFORT</t>
  </si>
  <si>
    <t>GA</t>
  </si>
  <si>
    <t>ATLANTA</t>
  </si>
  <si>
    <t>STATESBORO</t>
  </si>
  <si>
    <t>GAINESVILLE</t>
  </si>
  <si>
    <t>ATHENS</t>
  </si>
  <si>
    <t>DALTON</t>
  </si>
  <si>
    <t>MACON</t>
  </si>
  <si>
    <t>SAVANNAH</t>
  </si>
  <si>
    <t>WAYCROSS</t>
  </si>
  <si>
    <t>VALDOSTA</t>
  </si>
  <si>
    <t>COLUMBUS</t>
  </si>
  <si>
    <t>FL</t>
  </si>
  <si>
    <t>JACKSONVILLE</t>
  </si>
  <si>
    <t>DAYTONA BEACH</t>
  </si>
  <si>
    <t>TALLAHASSEE</t>
  </si>
  <si>
    <t>PANAMA CITY</t>
  </si>
  <si>
    <t>PENSACOLA</t>
  </si>
  <si>
    <t>ORLANDO</t>
  </si>
  <si>
    <t>MELBOURNE</t>
  </si>
  <si>
    <t>MIAMI</t>
  </si>
  <si>
    <t>FORT LAUDERDALE</t>
  </si>
  <si>
    <t>WEST PALM BEACH</t>
  </si>
  <si>
    <t>TAMPA</t>
  </si>
  <si>
    <t>ST. PETERSBURG</t>
  </si>
  <si>
    <t>LAKELAND</t>
  </si>
  <si>
    <t>FORT MYERS</t>
  </si>
  <si>
    <t>SARASOTA</t>
  </si>
  <si>
    <t>AL</t>
  </si>
  <si>
    <t>BIRMINGHAM</t>
  </si>
  <si>
    <t>TUSCALOOSA</t>
  </si>
  <si>
    <t>JASPER</t>
  </si>
  <si>
    <t>DECATUR</t>
  </si>
  <si>
    <t>HUNTSVILLE</t>
  </si>
  <si>
    <t>GADSDEN</t>
  </si>
  <si>
    <t>MONTGOMERY</t>
  </si>
  <si>
    <t>ANNISTON</t>
  </si>
  <si>
    <t>DOTHAN</t>
  </si>
  <si>
    <t>EVERGREEN</t>
  </si>
  <si>
    <t>MOBILE</t>
  </si>
  <si>
    <t>SELMA</t>
  </si>
  <si>
    <t>PHENIX CITY</t>
  </si>
  <si>
    <t>TN</t>
  </si>
  <si>
    <t>NASHVILLE</t>
  </si>
  <si>
    <t>CHATTANOOGA</t>
  </si>
  <si>
    <t>MEMPHIS</t>
  </si>
  <si>
    <t>JOHNSON CITY</t>
  </si>
  <si>
    <t>KNOXVILLE</t>
  </si>
  <si>
    <t>MCKENZIE</t>
  </si>
  <si>
    <t>JACKSON</t>
  </si>
  <si>
    <t>COOKEVILLE</t>
  </si>
  <si>
    <t>MS</t>
  </si>
  <si>
    <t>CLARKSDALE</t>
  </si>
  <si>
    <t>TUPELO</t>
  </si>
  <si>
    <t>GREENWOOD</t>
  </si>
  <si>
    <t>MERIDIAN</t>
  </si>
  <si>
    <t>LAUREL</t>
  </si>
  <si>
    <t>BILOXI</t>
  </si>
  <si>
    <t>MCCOMB</t>
  </si>
  <si>
    <t>KY</t>
  </si>
  <si>
    <t>LOUISVILLE</t>
  </si>
  <si>
    <t>LEXINGTON</t>
  </si>
  <si>
    <t>FRANKFORT</t>
  </si>
  <si>
    <t>CORBIN</t>
  </si>
  <si>
    <t>COVINGTON</t>
  </si>
  <si>
    <t>ASHLAND</t>
  </si>
  <si>
    <t>CAMPTON</t>
  </si>
  <si>
    <t>PIKEVILLE</t>
  </si>
  <si>
    <t>HAZARD</t>
  </si>
  <si>
    <t>PADUCAH</t>
  </si>
  <si>
    <t>BOWLING GREEN</t>
  </si>
  <si>
    <t>OWENSBORO</t>
  </si>
  <si>
    <t>HENDERSON</t>
  </si>
  <si>
    <t>SOMERSET</t>
  </si>
  <si>
    <t>ELIZABETHTOWN</t>
  </si>
  <si>
    <t>OH</t>
  </si>
  <si>
    <t>MARION</t>
  </si>
  <si>
    <t>TOLEDO</t>
  </si>
  <si>
    <t>ZANESVILLE</t>
  </si>
  <si>
    <t>STEUBENVILLE</t>
  </si>
  <si>
    <t>LORAIN</t>
  </si>
  <si>
    <t>CLEVELAND</t>
  </si>
  <si>
    <t>AKRON</t>
  </si>
  <si>
    <t>YOUNGSTOWN</t>
  </si>
  <si>
    <t>CANTON</t>
  </si>
  <si>
    <t>MANSFIELD</t>
  </si>
  <si>
    <t>HAMILTON</t>
  </si>
  <si>
    <t>CINCINNATI</t>
  </si>
  <si>
    <t>DAYTON</t>
  </si>
  <si>
    <t>CHILLICOTHE</t>
  </si>
  <si>
    <t>LIMA</t>
  </si>
  <si>
    <t>IN</t>
  </si>
  <si>
    <t>ANDERSON</t>
  </si>
  <si>
    <t>INDIANAPOLIS</t>
  </si>
  <si>
    <t>GARY</t>
  </si>
  <si>
    <t>SOUTH BEND</t>
  </si>
  <si>
    <t>FORT WAYNE</t>
  </si>
  <si>
    <t>KOKOMO</t>
  </si>
  <si>
    <t>LAWRENCEBURG</t>
  </si>
  <si>
    <t>NEW ALBANY</t>
  </si>
  <si>
    <t>MUNCIE</t>
  </si>
  <si>
    <t>BLOOMINGTON</t>
  </si>
  <si>
    <t>EVANSVILLE</t>
  </si>
  <si>
    <t>TERRE HAUTE</t>
  </si>
  <si>
    <t>LAFAYETTE</t>
  </si>
  <si>
    <t>MI</t>
  </si>
  <si>
    <t>ROYAL OAK</t>
  </si>
  <si>
    <t>ANN ARBOR</t>
  </si>
  <si>
    <t>DETROIT</t>
  </si>
  <si>
    <t>FLINT</t>
  </si>
  <si>
    <t>SAGINAW</t>
  </si>
  <si>
    <t>BAY CITY</t>
  </si>
  <si>
    <t>LANSING</t>
  </si>
  <si>
    <t>BATTLE CREEK</t>
  </si>
  <si>
    <t>KALAMAZOO</t>
  </si>
  <si>
    <t>GRAND RAPIDS</t>
  </si>
  <si>
    <t>MUSKEGON</t>
  </si>
  <si>
    <t>TRAVERSE CITY</t>
  </si>
  <si>
    <t>GAYLORD</t>
  </si>
  <si>
    <t>IRON MOUNTAIN</t>
  </si>
  <si>
    <t>IA</t>
  </si>
  <si>
    <t>DES MOINES</t>
  </si>
  <si>
    <t>MASON CITY</t>
  </si>
  <si>
    <t>FORT DODGE</t>
  </si>
  <si>
    <t>WATERLOO</t>
  </si>
  <si>
    <t>CRESTON</t>
  </si>
  <si>
    <t>SIOUX CITY</t>
  </si>
  <si>
    <t>SIBLEY</t>
  </si>
  <si>
    <t>SPENCER</t>
  </si>
  <si>
    <t>CARROLL</t>
  </si>
  <si>
    <t>COUNCIL BLUFFS</t>
  </si>
  <si>
    <t>SHENANDOAH</t>
  </si>
  <si>
    <t>DUBUQUE</t>
  </si>
  <si>
    <t>DECORAH</t>
  </si>
  <si>
    <t>CEDAR RAPIDS</t>
  </si>
  <si>
    <t>OTTUMWA</t>
  </si>
  <si>
    <t>DAVENPORT</t>
  </si>
  <si>
    <t>WI</t>
  </si>
  <si>
    <t>MILWAUKEE</t>
  </si>
  <si>
    <t>KENOSHA</t>
  </si>
  <si>
    <t>RACINE</t>
  </si>
  <si>
    <t>BELOIT</t>
  </si>
  <si>
    <t>MADISON</t>
  </si>
  <si>
    <t>PORTAGE</t>
  </si>
  <si>
    <t>NEW RICHMOND</t>
  </si>
  <si>
    <t>GREEN BAY</t>
  </si>
  <si>
    <t>WAUSAU</t>
  </si>
  <si>
    <t>RHINELANDER</t>
  </si>
  <si>
    <t>LA CROSSE</t>
  </si>
  <si>
    <t>EAU CLAIRE</t>
  </si>
  <si>
    <t>SUPERIOR</t>
  </si>
  <si>
    <t>OSHKOSH</t>
  </si>
  <si>
    <t>MN</t>
  </si>
  <si>
    <t>SAINT PAUL</t>
  </si>
  <si>
    <t>MINNEAPOLIS</t>
  </si>
  <si>
    <t>DULUTH</t>
  </si>
  <si>
    <t>MANKATO</t>
  </si>
  <si>
    <t>WINDOM</t>
  </si>
  <si>
    <t>WILLMAR</t>
  </si>
  <si>
    <t>ST. CLOUD</t>
  </si>
  <si>
    <t>BRAINERD</t>
  </si>
  <si>
    <t>DETROIT LAKES</t>
  </si>
  <si>
    <t>BEMIDJI</t>
  </si>
  <si>
    <t>THIEF RIVER FALLS</t>
  </si>
  <si>
    <t>SD</t>
  </si>
  <si>
    <t>SIOUX FALLS</t>
  </si>
  <si>
    <t>MITCHELL</t>
  </si>
  <si>
    <t>ABERDEEN</t>
  </si>
  <si>
    <t>PIERRE</t>
  </si>
  <si>
    <t>MOBRIDGE</t>
  </si>
  <si>
    <t>RAPID CITY</t>
  </si>
  <si>
    <t>ND</t>
  </si>
  <si>
    <t>FARGO</t>
  </si>
  <si>
    <t>GRAND FORKS</t>
  </si>
  <si>
    <t>DEVILS LAKE</t>
  </si>
  <si>
    <t>BISMARCK</t>
  </si>
  <si>
    <t>DICKINSON</t>
  </si>
  <si>
    <t>MINOT</t>
  </si>
  <si>
    <t>WILLISTON</t>
  </si>
  <si>
    <t>MT</t>
  </si>
  <si>
    <t>BILLINGS</t>
  </si>
  <si>
    <t>WOLF POINT</t>
  </si>
  <si>
    <t>MILES CITY</t>
  </si>
  <si>
    <t>GREAT FALLS</t>
  </si>
  <si>
    <t>HAVRE</t>
  </si>
  <si>
    <t>HELENA</t>
  </si>
  <si>
    <t>BUTTE</t>
  </si>
  <si>
    <t>MISSOULA</t>
  </si>
  <si>
    <t>KALISPELL</t>
  </si>
  <si>
    <t>IL</t>
  </si>
  <si>
    <t>NORTH SUBURBAN</t>
  </si>
  <si>
    <t>JOLIET</t>
  </si>
  <si>
    <t>SOUTH SUBURBAN</t>
  </si>
  <si>
    <t>CHICAGO</t>
  </si>
  <si>
    <t>KANKAKEE</t>
  </si>
  <si>
    <t>ROCKFORD</t>
  </si>
  <si>
    <t>ROCK ISLAND</t>
  </si>
  <si>
    <t>LA SALLE</t>
  </si>
  <si>
    <t>GALESBURG</t>
  </si>
  <si>
    <t>PEORIA</t>
  </si>
  <si>
    <t>CHAMPAIGN</t>
  </si>
  <si>
    <t>EAST ST. LOUIS</t>
  </si>
  <si>
    <t>QUINCY</t>
  </si>
  <si>
    <t>EFFINGHAM</t>
  </si>
  <si>
    <t>CENTRALIA</t>
  </si>
  <si>
    <t>CARBONDALE</t>
  </si>
  <si>
    <t>MO</t>
  </si>
  <si>
    <t>ST. LOUIS</t>
  </si>
  <si>
    <t>HANNIBAL</t>
  </si>
  <si>
    <t>KIRKSVILLE</t>
  </si>
  <si>
    <t>FLAT RIVER</t>
  </si>
  <si>
    <t>CAPE GIRARDEAU</t>
  </si>
  <si>
    <t>SIKESTON</t>
  </si>
  <si>
    <t>POPLAR BLUFF</t>
  </si>
  <si>
    <t>KANSAS CITY</t>
  </si>
  <si>
    <t>ST. JOSEPH</t>
  </si>
  <si>
    <t>HARRISONVILLE</t>
  </si>
  <si>
    <t>JOPLIN</t>
  </si>
  <si>
    <t>JEFFERSON CITY</t>
  </si>
  <si>
    <t>SEDALIA</t>
  </si>
  <si>
    <t>ROLLA</t>
  </si>
  <si>
    <t>KS</t>
  </si>
  <si>
    <t>TOPEKA</t>
  </si>
  <si>
    <t>FORT SCOTT</t>
  </si>
  <si>
    <t>EMPORIA</t>
  </si>
  <si>
    <t>BELLEVILLE</t>
  </si>
  <si>
    <t>WICHITA</t>
  </si>
  <si>
    <t>INDEPENDENCE</t>
  </si>
  <si>
    <t>SALINA</t>
  </si>
  <si>
    <t>HUTCHINSON</t>
  </si>
  <si>
    <t>HAYS</t>
  </si>
  <si>
    <t>COLBY</t>
  </si>
  <si>
    <t>DODGE CITY</t>
  </si>
  <si>
    <t>LIBERAL</t>
  </si>
  <si>
    <t>NE</t>
  </si>
  <si>
    <t>OMAHA</t>
  </si>
  <si>
    <t>LINCOLN</t>
  </si>
  <si>
    <t>GRAND ISLAND</t>
  </si>
  <si>
    <t>HASTINGS</t>
  </si>
  <si>
    <t>MCCOOK</t>
  </si>
  <si>
    <t>NORTH PLATTE</t>
  </si>
  <si>
    <t>VALENTINE</t>
  </si>
  <si>
    <t>ALLIANCE</t>
  </si>
  <si>
    <t>LA</t>
  </si>
  <si>
    <t>NEW ORLEANS</t>
  </si>
  <si>
    <t>THIBODAUX</t>
  </si>
  <si>
    <t>HAMMOND</t>
  </si>
  <si>
    <t>LAKE CHARLES</t>
  </si>
  <si>
    <t>BATON ROUGE</t>
  </si>
  <si>
    <t>SHREVEPORT</t>
  </si>
  <si>
    <t>MONROE</t>
  </si>
  <si>
    <t>AR</t>
  </si>
  <si>
    <t>PINE BLUFF</t>
  </si>
  <si>
    <t>TEXARKANA</t>
  </si>
  <si>
    <t>HOT SPRINGS</t>
  </si>
  <si>
    <t>LITTLE ROCK</t>
  </si>
  <si>
    <t>WEST MEMPHIS</t>
  </si>
  <si>
    <t>JONESBORO</t>
  </si>
  <si>
    <t>BATESVILLE</t>
  </si>
  <si>
    <t>HARRISON</t>
  </si>
  <si>
    <t>RUSSELLVILLE</t>
  </si>
  <si>
    <t>FORT SMITH</t>
  </si>
  <si>
    <t>OK</t>
  </si>
  <si>
    <t>OKLAHOMA CITY</t>
  </si>
  <si>
    <t>ARDMORE</t>
  </si>
  <si>
    <t>LAWTON</t>
  </si>
  <si>
    <t>CLINTON</t>
  </si>
  <si>
    <t>ENID</t>
  </si>
  <si>
    <t>WOODWARD</t>
  </si>
  <si>
    <t>GUYMON</t>
  </si>
  <si>
    <t>TULSA</t>
  </si>
  <si>
    <t>MUSKOGEE</t>
  </si>
  <si>
    <t>MCALESTER</t>
  </si>
  <si>
    <t>PONCA CITY</t>
  </si>
  <si>
    <t>DURANT</t>
  </si>
  <si>
    <t>SHAWNEE</t>
  </si>
  <si>
    <t>POTEAU</t>
  </si>
  <si>
    <t>TX</t>
  </si>
  <si>
    <t>MCKINNEY</t>
  </si>
  <si>
    <t>WAXAHACKIE</t>
  </si>
  <si>
    <t>DALLAS</t>
  </si>
  <si>
    <t>LONGVIEW</t>
  </si>
  <si>
    <t>TYLER</t>
  </si>
  <si>
    <t>PALESTINE</t>
  </si>
  <si>
    <t>LUFKIN</t>
  </si>
  <si>
    <t>FORT WORTH</t>
  </si>
  <si>
    <t>DENTON</t>
  </si>
  <si>
    <t>WICHITA FALLS</t>
  </si>
  <si>
    <t>EASTLAND</t>
  </si>
  <si>
    <t>TEMPLE</t>
  </si>
  <si>
    <t>WACO</t>
  </si>
  <si>
    <t>BROWNWOOD</t>
  </si>
  <si>
    <t>SAN ANGELO</t>
  </si>
  <si>
    <t>HOUSTON</t>
  </si>
  <si>
    <t>WHARTON</t>
  </si>
  <si>
    <t>GALVESTON</t>
  </si>
  <si>
    <t>BEAUMONT</t>
  </si>
  <si>
    <t>BRYAN</t>
  </si>
  <si>
    <t>VICTORIA</t>
  </si>
  <si>
    <t>LAREDO</t>
  </si>
  <si>
    <t>SAN ANTONIO</t>
  </si>
  <si>
    <t>CORPUS CHRISTI</t>
  </si>
  <si>
    <t>MCALLEN</t>
  </si>
  <si>
    <t>AUSTIN</t>
  </si>
  <si>
    <t>DEL RIO</t>
  </si>
  <si>
    <t>GIDDINGS</t>
  </si>
  <si>
    <t>AMARILLO</t>
  </si>
  <si>
    <t>CHILDRESS</t>
  </si>
  <si>
    <t>LUBBOCK</t>
  </si>
  <si>
    <t>ABILENE</t>
  </si>
  <si>
    <t>MIDLAND</t>
  </si>
  <si>
    <t>EL PASO</t>
  </si>
  <si>
    <t>CO</t>
  </si>
  <si>
    <t>DENVER</t>
  </si>
  <si>
    <t>BOULDER</t>
  </si>
  <si>
    <t>GOLDEN</t>
  </si>
  <si>
    <t>FORT COLLINS</t>
  </si>
  <si>
    <t>GREELEY</t>
  </si>
  <si>
    <t>FORT MORGAN</t>
  </si>
  <si>
    <t>COLORADO SPRINGS</t>
  </si>
  <si>
    <t>PUEBLO</t>
  </si>
  <si>
    <t>ALAMOSA</t>
  </si>
  <si>
    <t>SALIDA</t>
  </si>
  <si>
    <t>DURANGO</t>
  </si>
  <si>
    <t>GRAND JUNCTION</t>
  </si>
  <si>
    <t>GLENWOOD SPRINGS</t>
  </si>
  <si>
    <t>WY</t>
  </si>
  <si>
    <t>CHEYENNE</t>
  </si>
  <si>
    <t>YELLOWSTONE NAT'L PA</t>
  </si>
  <si>
    <t>WHEATLAND</t>
  </si>
  <si>
    <t>RAWLINS</t>
  </si>
  <si>
    <t>WORLAND</t>
  </si>
  <si>
    <t>RIVERTON</t>
  </si>
  <si>
    <t>CASPER</t>
  </si>
  <si>
    <t>NEWCASTLE</t>
  </si>
  <si>
    <t>SHERIDAN</t>
  </si>
  <si>
    <t>ROCK SPRINGS</t>
  </si>
  <si>
    <t>ID</t>
  </si>
  <si>
    <t>POCATELLO</t>
  </si>
  <si>
    <t>TWIN FALLS</t>
  </si>
  <si>
    <t>IDAHO FALLS</t>
  </si>
  <si>
    <t>BOISE</t>
  </si>
  <si>
    <t>COEUR D'ALENE</t>
  </si>
  <si>
    <t>UT</t>
  </si>
  <si>
    <t>SALT LAKE CITY</t>
  </si>
  <si>
    <t>OGDEN</t>
  </si>
  <si>
    <t>LOGAN</t>
  </si>
  <si>
    <t>PRICE</t>
  </si>
  <si>
    <t>PROVO</t>
  </si>
  <si>
    <t>AZ</t>
  </si>
  <si>
    <t>PHOENIX</t>
  </si>
  <si>
    <t>MESA/TEMPE</t>
  </si>
  <si>
    <t>GLOBE</t>
  </si>
  <si>
    <t>TUCSON</t>
  </si>
  <si>
    <t>SHOW LOW</t>
  </si>
  <si>
    <t>FLAGSTAFF</t>
  </si>
  <si>
    <t>PRESCOTT</t>
  </si>
  <si>
    <t>KINGMAN</t>
  </si>
  <si>
    <t>CHAMBERS</t>
  </si>
  <si>
    <t>NM</t>
  </si>
  <si>
    <t>ALBUQUERQUE</t>
  </si>
  <si>
    <t>GALLUP</t>
  </si>
  <si>
    <t>FARMINGTON</t>
  </si>
  <si>
    <t>SANTA FE</t>
  </si>
  <si>
    <t>LAS VEGAS</t>
  </si>
  <si>
    <t>SOCORRO</t>
  </si>
  <si>
    <t>TRUTH/CONSEQUENCES</t>
  </si>
  <si>
    <t>LAS CRUCES</t>
  </si>
  <si>
    <t>CLOVIS</t>
  </si>
  <si>
    <t>ROSWELL</t>
  </si>
  <si>
    <t>CARRIZOZO</t>
  </si>
  <si>
    <t>TUCUMCARI</t>
  </si>
  <si>
    <t>NV</t>
  </si>
  <si>
    <t>ELY</t>
  </si>
  <si>
    <t>RENO</t>
  </si>
  <si>
    <t>CARSON CITY</t>
  </si>
  <si>
    <t>ELKO</t>
  </si>
  <si>
    <t>CA</t>
  </si>
  <si>
    <t>LOS ANGELES</t>
  </si>
  <si>
    <t>INGLEWOOD</t>
  </si>
  <si>
    <t>LONG BEACH</t>
  </si>
  <si>
    <t>PASADENA</t>
  </si>
  <si>
    <t>VAN NUYS</t>
  </si>
  <si>
    <t>ALHAMBRA</t>
  </si>
  <si>
    <t>SAN DIEGO</t>
  </si>
  <si>
    <t>PALM SPRINGS</t>
  </si>
  <si>
    <t>SAN BERNARDINO</t>
  </si>
  <si>
    <t>RIVERSIDE</t>
  </si>
  <si>
    <t>SANTA ANA</t>
  </si>
  <si>
    <t>ANAHEIM</t>
  </si>
  <si>
    <t>OXNARD</t>
  </si>
  <si>
    <t>SANTA BARBARA</t>
  </si>
  <si>
    <t>BAKERSFIELD</t>
  </si>
  <si>
    <t>SAN LUIS OBISPO</t>
  </si>
  <si>
    <t>MOJAVE</t>
  </si>
  <si>
    <t>FRESNO</t>
  </si>
  <si>
    <t>SALINAS</t>
  </si>
  <si>
    <t>SAN FRANCISCO</t>
  </si>
  <si>
    <t>SACRAMENTO</t>
  </si>
  <si>
    <t>PALO ALTO</t>
  </si>
  <si>
    <t>SAN MATEO</t>
  </si>
  <si>
    <t>VALLEJO</t>
  </si>
  <si>
    <t>OAKLAND</t>
  </si>
  <si>
    <t>BERKELEY</t>
  </si>
  <si>
    <t>SAN RAFAEL</t>
  </si>
  <si>
    <t>SANTA CRUZ</t>
  </si>
  <si>
    <t>SAN JOSE</t>
  </si>
  <si>
    <t>STOCKTON</t>
  </si>
  <si>
    <t>MODESTO</t>
  </si>
  <si>
    <t>SANTA ROSA</t>
  </si>
  <si>
    <t>EUREKA</t>
  </si>
  <si>
    <t>MARYSVILLE</t>
  </si>
  <si>
    <t>REDDING</t>
  </si>
  <si>
    <t>SUSANVILLE</t>
  </si>
  <si>
    <t>HI</t>
  </si>
  <si>
    <t>HILO</t>
  </si>
  <si>
    <t>HONOLULU</t>
  </si>
  <si>
    <t>STATES &amp; POSS., GUAM</t>
  </si>
  <si>
    <t>OR</t>
  </si>
  <si>
    <t>SALEM</t>
  </si>
  <si>
    <t>EUGENE</t>
  </si>
  <si>
    <t>MEDFORD</t>
  </si>
  <si>
    <t>KLAMATH FALLS</t>
  </si>
  <si>
    <t>BEND</t>
  </si>
  <si>
    <t>PENDLETON</t>
  </si>
  <si>
    <t>VALE</t>
  </si>
  <si>
    <t>WA</t>
  </si>
  <si>
    <t>SEATTLE</t>
  </si>
  <si>
    <t>EVERETT</t>
  </si>
  <si>
    <t>TACOMA</t>
  </si>
  <si>
    <t>OLYMPIA</t>
  </si>
  <si>
    <t>VANCOUVER</t>
  </si>
  <si>
    <t>WENATCHEE</t>
  </si>
  <si>
    <t>YAKIMA</t>
  </si>
  <si>
    <t>SPOKANE</t>
  </si>
  <si>
    <t>RICHLAND</t>
  </si>
  <si>
    <t>CLARKSTON</t>
  </si>
  <si>
    <t>AK</t>
  </si>
  <si>
    <t>ANCHORAGE</t>
  </si>
  <si>
    <t>FAIRBANKS</t>
  </si>
  <si>
    <t>JUNEAU</t>
  </si>
  <si>
    <t>KETCHIKAN</t>
  </si>
  <si>
    <t>Rental Projects: 15-Year Commercial Operating Pro Forma</t>
  </si>
  <si>
    <t>Did your permanent lender include commercial income in their underwriting?</t>
  </si>
  <si>
    <t>Triple Net Lease?</t>
  </si>
  <si>
    <t>Income Assumptions</t>
  </si>
  <si>
    <t xml:space="preserve">   Less Vacancy </t>
  </si>
  <si>
    <t>% of Gross Rents =</t>
  </si>
  <si>
    <t>N/A</t>
  </si>
  <si>
    <t>Total Effective Commercial Gross Income</t>
  </si>
  <si>
    <t>Expense Assumptions</t>
  </si>
  <si>
    <t>Management Fee</t>
  </si>
  <si>
    <t>Dollars per Unit/Mo. =</t>
  </si>
  <si>
    <t>Dollars per Unit =</t>
  </si>
  <si>
    <t>Real Estate Taxes</t>
  </si>
  <si>
    <r>
      <t xml:space="preserve">Debt Service </t>
    </r>
    <r>
      <rPr>
        <sz val="8"/>
        <color indexed="8"/>
        <rFont val="Arial"/>
        <family val="2"/>
      </rPr>
      <t>(Hard Debt Only)</t>
    </r>
  </si>
  <si>
    <t>Operating Grant/Reserve</t>
  </si>
  <si>
    <t>Residual Receipts Payment to</t>
  </si>
  <si>
    <t>Please provide an explanation below if commercial income or expense assumptions have changed significantly since you submitted your application.</t>
  </si>
  <si>
    <t>Commercial Income</t>
  </si>
  <si>
    <t>Commercial Expenses</t>
  </si>
  <si>
    <t>15-Year Commercial Operating Pro Forma Worksheet</t>
  </si>
  <si>
    <t>Complete this worksheet if the project includes income-generating commercial space.</t>
  </si>
  <si>
    <t>If your project has permanent debt and the permanent loan has already been underwritten, indicate whether the lender included commercial income in their underwriting and sizing of the permanent loan.</t>
  </si>
  <si>
    <t>Indicate whether the commercial lease(s) will be triple net (NNN).</t>
  </si>
  <si>
    <t>Under "At Application," enter project commercial income and expenses as submitted at application.</t>
  </si>
  <si>
    <t>Enter estimated commercial rents from all potential commercial tenants. If the commercial space will be master leased, enter the estimated amount of the master lease payments.</t>
  </si>
  <si>
    <t>If hard debt was used to pay for commercial development costs, include the amount of debt service that the commercial portion of the building will carry.</t>
  </si>
  <si>
    <t>Provide explanations for variances between "At Application" and "Year 1" estimates in the text box at the bottom of the worksheet.</t>
  </si>
  <si>
    <t>RS Means Cost by City Zip</t>
  </si>
  <si>
    <t>Use this list to determine the RS Means benchmark for your project location.</t>
  </si>
  <si>
    <t>RS Means Cost by State</t>
  </si>
  <si>
    <t>Only use this list to determine the RS Means benchmark for your project location if your zip code is not included in the RSMeans Cost by City list.</t>
  </si>
  <si>
    <t>Enter all commercial expenses in the lines provided. Three lines are included for “Other” expenses. Provide details for these “Other” expenses. If the commercial lease will be NNN, do not list expenses.</t>
  </si>
  <si>
    <t>Total effective commercial gross income and total commercial expenses will automatically populate in the 15-Year Operating Pro Forma worksheet based on what you enter in the Commercial Operating Pro Forma.</t>
  </si>
  <si>
    <t>Units Reciving Rental Subsidy</t>
  </si>
  <si>
    <t>Number of Units with Rental Subsidy</t>
  </si>
  <si>
    <t>Average Total Rent Received per Unit</t>
  </si>
  <si>
    <t>RENTAL SUBSIDY SUMMARY</t>
  </si>
  <si>
    <t>Total Number of Units</t>
  </si>
  <si>
    <t>Version 5.0 Updated 4/30/20</t>
  </si>
  <si>
    <t>Disbursement IM Financial Workbook Version Changes Log</t>
  </si>
  <si>
    <t>By</t>
  </si>
  <si>
    <t>GoldsteE</t>
  </si>
  <si>
    <t>Financial Workbook</t>
  </si>
  <si>
    <t>Version</t>
  </si>
  <si>
    <t>Tab</t>
  </si>
  <si>
    <t>Description of Change from Previous Version</t>
  </si>
  <si>
    <t>Workbook Instructions and Notes</t>
  </si>
  <si>
    <t>Benchmarks</t>
  </si>
  <si>
    <t xml:space="preserve">Added 2017 as an option for the subsidy per unit calculation. </t>
  </si>
  <si>
    <t>Changed explanation field for developer fee benchmark deviation to be editable and unshaded.</t>
  </si>
  <si>
    <t xml:space="preserve">Added 2018 as an option for the subsidy per unit calculation. </t>
  </si>
  <si>
    <t>Rental</t>
  </si>
  <si>
    <t>Revised Rent Roll Worksheet Item #7 to match application workbook changes. Removed "Projects must meet the 30% rent test (exclusive of utilities)." Added,  "Indicate the amount of rent subsidy, if applicable, and the amount of rent paid by the tenant. Enter the scheduled rent and rental subsidy for each type of unit. AHP guidelines require that the rent paid by each household (excluding utilities) not exceed 30% of the targeted income for the unit. The farthest column to the right shows if a unit passes or fails this “30% Rent Test.”</t>
  </si>
  <si>
    <t xml:space="preserve">Uses of Funds Worksheet: Revised item #9 to reflect application changes related to new treatment of social service reserves. After "Capitalized operating reserves," added " (such as operating, replacement, transition, or social service reserves)." </t>
  </si>
  <si>
    <t xml:space="preserve">Uses of Funds Worksheet: Removed former item #11 to reflect application changes related to new treatment of social service reserves, "If capitalized social service, start-up, or in-service reserves are included in the development budget, they will be considered developer fee. Ensure the developer fee meets the Bank’s benchmark." Renumbered other items accordingly. </t>
  </si>
  <si>
    <t>Sources of Funds Worksheet Item #3: Corrected spelling of "Not."</t>
  </si>
  <si>
    <t xml:space="preserve">Year 1 Operating Pro Forma Worksheet Item #2: Added "current" before "expected income and operating expenses." </t>
  </si>
  <si>
    <t>AHP Benchmarks Worksheet Item #1: Revised description to match changes made to application workbook. Added, "Supporting documentation from a third party is required for the Construction Cost per Square Foot, Capitalized Replacement Reserve, and Capitalized Operating Reserve benchmark deviations, and is preferred for all other benchmark deviations."</t>
  </si>
  <si>
    <t>AHP Benchmarks Worksheet Item #2: Revised description to match changes made to application workbook. After "RS Means," replaced "list of construction costs per square-foot by building type and location" with, "per square foot construction cost guidelines provided on the Bank's website."</t>
  </si>
  <si>
    <t>Rent Roll</t>
  </si>
  <si>
    <t>Format cells in the Bedroom Size column to limit to only numerical values.</t>
  </si>
  <si>
    <t>Added comment in F9, F15 and F16 to match application workbook changes. "Third party supporting documentation must be provided for benchmark deviations explanations."</t>
  </si>
  <si>
    <t xml:space="preserve">Cell B44: Updated formula to calculate benchmark correctly when no partnership management is shown in the operating pro forma. Previously the Benchmark would incorrectly  state "No" when the value was zero or blank. </t>
  </si>
  <si>
    <t>Under Rent Roll Worksheet item #7, changed the first sentence to "Enter the scheduled rent and rental subsidy for each unit." (removed the language ...each 'type of' unit)</t>
  </si>
  <si>
    <t xml:space="preserve">Rent Roll   </t>
  </si>
  <si>
    <t xml:space="preserve">Updated cell A2. "Version 4.9 Updated 6/30/18." </t>
  </si>
  <si>
    <t>Rent Roll Summary</t>
  </si>
  <si>
    <t>Fixed formula in "Number of Observations" cell D42 to equal total targeted units in cell D15, so that it incorporates efficiency units with 0 bedrooms, but does not count any non-income restricted units.</t>
  </si>
  <si>
    <t>Uses of Funds</t>
  </si>
  <si>
    <t>Added a line item "Holding Costs" (line 11) in between Land Cost and Demolition under the "Land Cost/Acquisition" sub-category.</t>
  </si>
  <si>
    <t>Sources of Funds</t>
  </si>
  <si>
    <t>Changed cells A30, A40, and A50 to say "Interest Rate" instead of "Index rate" and removed the rows that asked for the "spread over base index rate (%)." Updated cells C31, D31, C41 and D41 to equal the interest rate input into cells C30, D30, C40, and D40, respectively.</t>
  </si>
  <si>
    <t>Updated Operating cost per unit per year (row 38) limits to align with Implementation Plan, with lower limit of $4,000 and upper limit of $8,000.</t>
  </si>
  <si>
    <t>Updated cell B10, construction cost per square foot calculation, to remove site work, environmental remediation, and hard cost contingency line items from numerator.</t>
  </si>
  <si>
    <t>Added language to Construction cost per square foot explanation that states what line items are not included in the calculation and that sponsors cannot use those line items to justify benchmark deviations, "Calculation takes total new construction or rehab costs, minus site work, environmental remediation, and hard cost contingency, and divides it by total residential square footage. On- or off-site work, environmental remediation, or hard cost contingency line items cannot be used to explain benchmark deviations."</t>
  </si>
  <si>
    <t>Removed the following phrase from the last sentence in cell D16 regarding capitalized operating reserves: "at time of project completion."</t>
  </si>
  <si>
    <t>Added instructions for 15-Year Commercial Operating Pro Forma, RS Means Cost by City Zip, and RSMeans Cost by State worksheets</t>
  </si>
  <si>
    <t>Updated Version number (4.10) and date</t>
  </si>
  <si>
    <t>Added columns AE to AG to summarize units with rental subsidy that feeds into the Rent Roll Summary tab.</t>
  </si>
  <si>
    <t>Added a Rental Subsidy Summary box that tallies all units receiving rental subsidy by bedroom type and averages the total rent received for those unit types.</t>
  </si>
  <si>
    <t xml:space="preserve">Rental </t>
  </si>
  <si>
    <t xml:space="preserve">Added correct formulas to cells C11 and D11 (previously missing). </t>
  </si>
  <si>
    <t>Year 1 Operating Proforma</t>
  </si>
  <si>
    <t>Removed commercial vacancy rate row under "Income Assumptions." Commercial Income line (row 11) is now pulling from 15-Year Commercial Operating Pro Forma.</t>
  </si>
  <si>
    <t>Added row under "Expense Assumptions" for commercial expenses (row 34). Under the "Project Not Complete/Project Complete" column, the commercial expense cell (E33) is pulling from the 15-Year Commercial Operating Pro Forma if the commercial space for the project is not on a triple net lease (NNN) or if the sponsor does not answer the question about NNN.</t>
  </si>
  <si>
    <t>Added row under "Expense Assumptions" for commercial expenses (row 34). This amount is pulling from the 15-Year Commercial Operating Pro Forma if the commercial space for the project is not on a triple net lease (NNN) or if the sponsor does not answer the question about NNN.</t>
  </si>
  <si>
    <t>15-Year Commercial Operating Pro Forma</t>
  </si>
  <si>
    <t>Added worksheet for commercial income and expenses. Added text box at the bottom of the worksheet for sponsors to explain any variances between the "At Application" and "Year 1" figures.</t>
  </si>
  <si>
    <t>Changed formula in cell B33, Vacancy and bad debt ratio: commercial, to pull the figure from the 15-Year Commercial Operating Pro Forma. Also, changed the formula in cell E33 to reference income in the 15-Year Commercial Operating Pro Forma to determine if this benchmark is applicable.</t>
  </si>
  <si>
    <t>Changed note in the Construction Cost Per Square Foot benchmark explanation cell (F9) to reference the RS Means costs by zip code and state, now included in the workbook.</t>
  </si>
  <si>
    <t xml:space="preserve">Added 2019 as an option for the subsidy per unit calculation. </t>
  </si>
  <si>
    <t>Added RSMeans Gross Residential Square Footage Cost Estimates for 2019 for users to reference.</t>
  </si>
  <si>
    <t>Explanation box in rows 44-48 needs to be unprotected so that users can write in it.</t>
  </si>
  <si>
    <t xml:space="preserve"> Year 1 and 15-Year Operating Pro Forma</t>
  </si>
  <si>
    <t>All tabs</t>
  </si>
  <si>
    <t xml:space="preserve">Line 11 added for Total construction hard costs. Formula calculates all costs under "New Construction/Rehab" except for Environmental Remediation and Hard Cost Contingency. </t>
  </si>
  <si>
    <t>RSMeans Cost by City Zip</t>
  </si>
  <si>
    <t>RSMeans Cost by State</t>
  </si>
  <si>
    <t>WirtzR</t>
  </si>
  <si>
    <t>2020 Gross Residential Square Footage Cost Estimates</t>
  </si>
  <si>
    <t>Gross Residential Rents-Restricted and Unrestricted Income Units</t>
  </si>
  <si>
    <t>Updated By</t>
  </si>
  <si>
    <t>Approved</t>
  </si>
  <si>
    <t>ThunberA</t>
  </si>
  <si>
    <t>Gross Residential Rents - Income Restricted Units - Rental Subsidy</t>
  </si>
  <si>
    <t>Gross Residential Rents - Income Restricted and Nonrestricted Units</t>
  </si>
  <si>
    <t>Total Income Restricted</t>
  </si>
  <si>
    <t>+ Non-Income Restricted</t>
  </si>
  <si>
    <t>Subsidy Per Unit</t>
  </si>
  <si>
    <t>Log</t>
  </si>
  <si>
    <t xml:space="preserve">Added "accrued soft debt interest" to non-cash costs (#5) under Uses of Funds worksheet. </t>
  </si>
  <si>
    <t xml:space="preserve">Remember to lock and hide Log tab when finalized. </t>
  </si>
  <si>
    <t xml:space="preserve">Fill out when finalized. </t>
  </si>
  <si>
    <t>New version number and logo (5.0)</t>
  </si>
  <si>
    <t>Do not include non-cash "costs," e.g. donated land, appraised value of land, accrued soft debt interest, volunteer labor, pro-bono services, fee waivers, expenses to be reimbursed. Assumption of debt as part of acquisition of property is an allowable cost.</t>
  </si>
  <si>
    <t>Total construction hard costs</t>
  </si>
  <si>
    <r>
      <t>Updated RSMeans to 2020 numbers and removed reference to State numbers.</t>
    </r>
    <r>
      <rPr>
        <sz val="11"/>
        <color rgb="FFFF0000"/>
        <rFont val="Calibri"/>
        <family val="2"/>
        <scheme val="minor"/>
      </rPr>
      <t xml:space="preserve"> </t>
    </r>
  </si>
  <si>
    <t xml:space="preserve">Added another line to reflect possible third loan for term of permanent financing (B46-B48). </t>
  </si>
  <si>
    <t>Language in A15-A16 updated to refer to "income restricted."</t>
  </si>
  <si>
    <t>Change text in box A8 and A9, under Income Assumptions to refer to "income restricted."</t>
  </si>
  <si>
    <t>Moved Owner-Occupied updates to OO workbook.</t>
  </si>
  <si>
    <r>
      <rPr>
        <sz val="11"/>
        <rFont val="Calibri"/>
        <family val="2"/>
        <scheme val="minor"/>
      </rPr>
      <t>Added Change Log tab.</t>
    </r>
    <r>
      <rPr>
        <sz val="11"/>
        <color rgb="FFFF0000"/>
        <rFont val="Calibri"/>
        <family val="2"/>
        <scheme val="minor"/>
      </rPr>
      <t xml:space="preserve"> </t>
    </r>
  </si>
  <si>
    <t xml:space="preserve">Added 2020 as a year to select in the drop down menu. </t>
  </si>
  <si>
    <t>Round to 2 decimal places for debt service coverage ratio.</t>
  </si>
  <si>
    <t>Removed Site Work from list of items that can't be used to explain a deviation.</t>
  </si>
  <si>
    <t xml:space="preserve">Rent Roll  </t>
  </si>
  <si>
    <t>Year 1 Operating Pro Forma</t>
  </si>
  <si>
    <t>Added a period to complete the sentence in cell C50.</t>
  </si>
  <si>
    <t>Any "No" response in Column E is now highlighted yellow (Conditional Formatting).</t>
  </si>
  <si>
    <t>Adjusted formula in B10 (Construction costs per square foot calculation). Calculation now factors in Site Work in the Sources &amp; Uses of Funds tab.</t>
  </si>
  <si>
    <t>Removed tab when RSMeans confirmed this tab is not relevant.</t>
  </si>
  <si>
    <t>Removed leftover formula from cell D80.</t>
  </si>
  <si>
    <t>Cells C37-D37 and C47-D47 formatted to include a comma, no decimal places, and no dollar sign, same as D27.</t>
  </si>
  <si>
    <t>Conditionally formatted cells B47-B49 to highlight any loan term under 15 years in length.</t>
  </si>
  <si>
    <t>Centered perm loan term number in cells B47-B49.</t>
  </si>
  <si>
    <t>Net Cash Flow: updated formula to trigger a "No" in column E if cash flow is negative.</t>
  </si>
  <si>
    <t xml:space="preserve">Protected cells Z250-AC250. </t>
  </si>
  <si>
    <t>Reformated cells 24F, 27F, 37F, and 47F to show two decimal places.</t>
  </si>
  <si>
    <t>Aligned cell formatting to Custom for both columns C and D for fillable cells in rows 28-54.</t>
  </si>
  <si>
    <t>Removed colon after Management Fee.</t>
  </si>
  <si>
    <t>CCPSF narrative: changed "off-site work" to "off-site improvements" to match wording in Uses of Funds.</t>
  </si>
  <si>
    <t>To ensure consistent and reasonable cost assumptions, the per square foot construction cost should not be greater than the gross residential square footage cost estimates provided by the RSMeans Company. Calculation takes total new construction or rehab costs, minus environmental remediation and hard cost contingency, and divides it by total residential square footage. Off-site improvements, environmental remediation, and hard cost contingency line items cannot be used to explain benchmark deviations.</t>
  </si>
  <si>
    <t>To ensure consistent and reasonable rate assumptions, interest rates and spreads should be set in accordance with the Interest Rate Assumptions Guidelines included in the application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</si>
</sst>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_(* #,##0.000_);_(* \(#,##0.000\);_(* &quot;-&quot;??_);_(@_)"/>
    <numFmt numFmtId="168" formatCode="0.0"/>
    <numFmt numFmtId="169" formatCode="_(&quot;$&quot;* #,##0_);_(&quot;$&quot;* \(#,##0\);_(&quot;$&quot;* &quot;-&quot;??_);_(@_)"/>
    <numFmt numFmtId="170" formatCode="mmmm\ d\,\ yyyy"/>
    <numFmt numFmtId="171" formatCode="mm/dd/yy;@"/>
    <numFmt numFmtId="172" formatCode="&quot;$&quot;#,##0.00"/>
    <numFmt numFmtId="173" formatCode="&quot;$&quot;#,##0"/>
    <numFmt numFmtId="174" formatCode="General_)"/>
    <numFmt numFmtId="175" formatCode="_(* #,##0.000000_);_(* \(#,##0.000000\);_(* &quot;-&quot;??_);_(@_)"/>
    <numFmt numFmtId="176" formatCode="_([$$-409]* #,##0_);_([$$-409]* \(#,##0\);_([$$-409]* &quot;-&quot;??_);_(@_)"/>
    <numFmt numFmtId="177" formatCode="#,##0.000_);\(#,##0.000\)"/>
    <numFmt numFmtId="178" formatCode="0.000"/>
    <numFmt numFmtId="179" formatCode="0,000"/>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9"/>
      <color indexed="8"/>
      <name val="Arial"/>
      <family val="2"/>
    </font>
    <font>
      <b/>
      <i/>
      <sz val="9"/>
      <name val="Arial"/>
      <family val="2"/>
    </font>
    <font>
      <sz val="9"/>
      <color indexed="10"/>
      <name val="Arial"/>
      <family val="2"/>
    </font>
    <font>
      <sz val="9"/>
      <color indexed="8"/>
      <name val="Arial"/>
      <family val="2"/>
    </font>
    <font>
      <b/>
      <sz val="10"/>
      <name val="Arial"/>
      <family val="2"/>
    </font>
    <font>
      <sz val="10"/>
      <name val="Arial"/>
      <family val="2"/>
    </font>
    <font>
      <b/>
      <sz val="9"/>
      <name val="Arial"/>
      <family val="2"/>
    </font>
    <font>
      <sz val="10"/>
      <color indexed="12"/>
      <name val="Arial"/>
      <family val="2"/>
    </font>
    <font>
      <b/>
      <sz val="10"/>
      <color indexed="12"/>
      <name val="Arial"/>
      <family val="2"/>
    </font>
    <font>
      <sz val="9"/>
      <color indexed="12"/>
      <name val="Arial"/>
      <family val="2"/>
    </font>
    <font>
      <sz val="8"/>
      <name val="Arial"/>
      <family val="2"/>
    </font>
    <font>
      <b/>
      <sz val="14"/>
      <name val="Arial"/>
      <family val="2"/>
    </font>
    <font>
      <b/>
      <sz val="11"/>
      <color indexed="8"/>
      <name val="Arial"/>
      <family val="2"/>
    </font>
    <font>
      <b/>
      <sz val="14"/>
      <color indexed="8"/>
      <name val="Arial"/>
      <family val="2"/>
    </font>
    <font>
      <b/>
      <sz val="9"/>
      <color indexed="10"/>
      <name val="Arial"/>
      <family val="2"/>
    </font>
    <font>
      <sz val="9"/>
      <name val="Arial"/>
      <family val="2"/>
    </font>
    <font>
      <sz val="10"/>
      <color indexed="12"/>
      <name val="Arial"/>
      <family val="2"/>
    </font>
    <font>
      <sz val="10"/>
      <name val="Arial"/>
      <family val="2"/>
    </font>
    <font>
      <sz val="10"/>
      <color indexed="8"/>
      <name val="ARIAL"/>
      <family val="2"/>
    </font>
    <font>
      <b/>
      <i/>
      <sz val="12"/>
      <name val="Arial"/>
      <family val="2"/>
    </font>
    <font>
      <b/>
      <sz val="10"/>
      <color indexed="39"/>
      <name val="Arial"/>
      <family val="2"/>
    </font>
    <font>
      <i/>
      <sz val="12"/>
      <name val="Arial"/>
      <family val="2"/>
    </font>
    <font>
      <u/>
      <sz val="9"/>
      <name val="Arial"/>
      <family val="2"/>
    </font>
    <font>
      <sz val="9"/>
      <color indexed="10"/>
      <name val="Arial"/>
      <family val="2"/>
    </font>
    <font>
      <sz val="10"/>
      <name val="Helv"/>
    </font>
    <font>
      <sz val="11"/>
      <name val="Arial"/>
      <family val="2"/>
    </font>
    <font>
      <sz val="11"/>
      <name val="Arial"/>
      <family val="2"/>
    </font>
    <font>
      <sz val="10"/>
      <color indexed="8"/>
      <name val="ARIAL"/>
      <family val="2"/>
    </font>
    <font>
      <b/>
      <sz val="9"/>
      <color indexed="8"/>
      <name val="Arial"/>
      <family val="2"/>
    </font>
    <font>
      <sz val="8"/>
      <color indexed="81"/>
      <name val="Tahoma"/>
      <family val="2"/>
    </font>
    <font>
      <sz val="10"/>
      <color indexed="81"/>
      <name val="Arial"/>
      <family val="2"/>
    </font>
    <font>
      <sz val="11"/>
      <color indexed="81"/>
      <name val="Arial"/>
      <family val="2"/>
    </font>
    <font>
      <sz val="11"/>
      <color indexed="81"/>
      <name val="Tahoma"/>
      <family val="2"/>
    </font>
    <font>
      <vertAlign val="superscript"/>
      <sz val="9"/>
      <name val="Arial"/>
      <family val="2"/>
    </font>
    <font>
      <b/>
      <sz val="16"/>
      <color indexed="8"/>
      <name val="Arial"/>
      <family val="2"/>
    </font>
    <font>
      <b/>
      <sz val="8"/>
      <color indexed="8"/>
      <name val="Arial"/>
      <family val="2"/>
    </font>
    <font>
      <sz val="9"/>
      <color indexed="81"/>
      <name val="Tahoma"/>
      <family val="2"/>
    </font>
    <font>
      <sz val="10"/>
      <color indexed="10"/>
      <name val="Arial"/>
      <family val="2"/>
    </font>
    <font>
      <b/>
      <sz val="12"/>
      <color indexed="8"/>
      <name val="Arial"/>
      <family val="2"/>
    </font>
    <font>
      <sz val="12"/>
      <color indexed="8"/>
      <name val="Arial"/>
      <family val="2"/>
    </font>
    <font>
      <b/>
      <sz val="10"/>
      <color indexed="8"/>
      <name val="Arial"/>
      <family val="2"/>
    </font>
    <font>
      <sz val="8"/>
      <color indexed="8"/>
      <name val="Arial"/>
      <family val="2"/>
    </font>
    <font>
      <b/>
      <i/>
      <sz val="9"/>
      <color indexed="8"/>
      <name val="Arial"/>
      <family val="2"/>
    </font>
    <font>
      <sz val="9"/>
      <color rgb="FFFF0000"/>
      <name val="Arial"/>
      <family val="2"/>
    </font>
    <font>
      <sz val="9"/>
      <color theme="1"/>
      <name val="Arial"/>
      <family val="2"/>
    </font>
    <font>
      <b/>
      <sz val="9"/>
      <color theme="1"/>
      <name val="Arial"/>
      <family val="2"/>
    </font>
    <font>
      <b/>
      <sz val="11"/>
      <color rgb="FFFFFFFF"/>
      <name val="Arial"/>
      <family val="2"/>
    </font>
    <font>
      <sz val="10"/>
      <color rgb="FFFFFFFF"/>
      <name val="Arial"/>
      <family val="2"/>
    </font>
    <font>
      <sz val="10"/>
      <color rgb="FF000000"/>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1"/>
      <name val="Calibri"/>
      <family val="2"/>
      <scheme val="minor"/>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17375D"/>
        <bgColor rgb="FF000000"/>
      </patternFill>
    </fill>
    <fill>
      <patternFill patternType="solid">
        <fgColor rgb="FFF8F8F8"/>
        <bgColor indexed="64"/>
      </patternFill>
    </fill>
    <fill>
      <patternFill patternType="solid">
        <fgColor theme="4" tint="0.399975585192419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11">
    <xf numFmtId="0" fontId="0"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37" fontId="37" fillId="0" borderId="0"/>
    <xf numFmtId="9" fontId="8" fillId="0" borderId="0" applyFont="0" applyFill="0" applyBorder="0" applyAlignment="0" applyProtection="0"/>
    <xf numFmtId="0" fontId="6" fillId="0" borderId="0"/>
    <xf numFmtId="0" fontId="6" fillId="0" borderId="0"/>
    <xf numFmtId="0" fontId="6" fillId="0" borderId="0"/>
  </cellStyleXfs>
  <cellXfs count="945">
    <xf numFmtId="0" fontId="0" fillId="0" borderId="0" xfId="0"/>
    <xf numFmtId="0" fontId="0" fillId="0" borderId="0" xfId="0" applyProtection="1"/>
    <xf numFmtId="0" fontId="0" fillId="0" borderId="0" xfId="0" applyBorder="1" applyProtection="1"/>
    <xf numFmtId="164" fontId="18" fillId="0" borderId="0" xfId="1" applyNumberFormat="1" applyFont="1" applyProtection="1"/>
    <xf numFmtId="164" fontId="16" fillId="2" borderId="1" xfId="1" applyNumberFormat="1" applyFont="1" applyFill="1" applyBorder="1" applyProtection="1"/>
    <xf numFmtId="164" fontId="13" fillId="2" borderId="1" xfId="0" applyNumberFormat="1" applyFont="1" applyFill="1" applyBorder="1" applyProtection="1"/>
    <xf numFmtId="43" fontId="13" fillId="2" borderId="1" xfId="0" applyNumberFormat="1" applyFont="1" applyFill="1" applyBorder="1" applyProtection="1"/>
    <xf numFmtId="164" fontId="13" fillId="2" borderId="1" xfId="1" applyNumberFormat="1" applyFont="1" applyFill="1" applyBorder="1" applyProtection="1"/>
    <xf numFmtId="0" fontId="18" fillId="0" borderId="0" xfId="0" applyFont="1" applyProtection="1"/>
    <xf numFmtId="0" fontId="18" fillId="0" borderId="0" xfId="0" applyFont="1" applyBorder="1" applyProtection="1"/>
    <xf numFmtId="0" fontId="20" fillId="0" borderId="0" xfId="0" applyFont="1" applyProtection="1"/>
    <xf numFmtId="9" fontId="18" fillId="0" borderId="0" xfId="0" applyNumberFormat="1" applyFont="1" applyProtection="1"/>
    <xf numFmtId="164" fontId="16" fillId="3" borderId="1" xfId="1" applyNumberFormat="1" applyFont="1" applyFill="1" applyBorder="1" applyProtection="1">
      <protection locked="0"/>
    </xf>
    <xf numFmtId="0" fontId="8" fillId="0" borderId="0" xfId="5" applyProtection="1"/>
    <xf numFmtId="0" fontId="8" fillId="0" borderId="0" xfId="5" applyBorder="1" applyProtection="1"/>
    <xf numFmtId="0" fontId="15" fillId="0" borderId="0" xfId="0" applyFont="1" applyFill="1" applyBorder="1" applyProtection="1"/>
    <xf numFmtId="169" fontId="0" fillId="0" borderId="0" xfId="2" applyNumberFormat="1" applyFont="1" applyFill="1" applyBorder="1" applyAlignment="1" applyProtection="1"/>
    <xf numFmtId="169" fontId="7" fillId="0" borderId="0" xfId="2" applyNumberFormat="1" applyFont="1" applyFill="1" applyBorder="1" applyAlignment="1" applyProtection="1"/>
    <xf numFmtId="169" fontId="8" fillId="0" borderId="0" xfId="2" applyNumberFormat="1" applyFont="1" applyFill="1" applyBorder="1" applyAlignment="1" applyProtection="1"/>
    <xf numFmtId="44" fontId="8" fillId="0" borderId="0" xfId="1" applyNumberFormat="1" applyFont="1" applyFill="1" applyBorder="1" applyAlignment="1" applyProtection="1">
      <alignment horizontal="left" indent="2"/>
    </xf>
    <xf numFmtId="10" fontId="0" fillId="0" borderId="0" xfId="7" applyNumberFormat="1" applyFont="1" applyFill="1" applyBorder="1" applyAlignment="1" applyProtection="1"/>
    <xf numFmtId="166" fontId="11" fillId="0" borderId="0" xfId="0" applyNumberFormat="1" applyFont="1" applyFill="1" applyBorder="1" applyProtection="1"/>
    <xf numFmtId="37" fontId="11" fillId="0" borderId="0" xfId="0" applyNumberFormat="1" applyFont="1" applyFill="1" applyBorder="1" applyProtection="1"/>
    <xf numFmtId="9" fontId="11" fillId="0" borderId="0" xfId="0" applyNumberFormat="1" applyFont="1" applyFill="1" applyBorder="1" applyProtection="1"/>
    <xf numFmtId="9" fontId="15" fillId="0" borderId="0" xfId="0" applyNumberFormat="1" applyFont="1" applyFill="1" applyBorder="1" applyProtection="1"/>
    <xf numFmtId="37" fontId="11" fillId="0" borderId="0" xfId="0" applyNumberFormat="1" applyFont="1" applyFill="1" applyBorder="1" applyAlignment="1" applyProtection="1">
      <alignment horizontal="right"/>
    </xf>
    <xf numFmtId="9" fontId="11" fillId="2" borderId="1" xfId="0" applyNumberFormat="1" applyFont="1" applyFill="1" applyBorder="1" applyProtection="1"/>
    <xf numFmtId="164" fontId="11" fillId="2" borderId="2" xfId="1" applyNumberFormat="1" applyFont="1" applyFill="1" applyBorder="1" applyProtection="1"/>
    <xf numFmtId="164" fontId="11" fillId="2" borderId="1" xfId="1" applyNumberFormat="1" applyFont="1" applyFill="1" applyBorder="1" applyProtection="1"/>
    <xf numFmtId="9" fontId="11" fillId="2" borderId="1" xfId="7" applyFont="1" applyFill="1" applyBorder="1" applyAlignment="1" applyProtection="1">
      <alignment horizontal="center"/>
    </xf>
    <xf numFmtId="164" fontId="11" fillId="2" borderId="1" xfId="1" applyNumberFormat="1" applyFont="1" applyFill="1" applyBorder="1" applyAlignment="1" applyProtection="1">
      <alignment horizontal="center"/>
    </xf>
    <xf numFmtId="43" fontId="11" fillId="2" borderId="1" xfId="1" applyNumberFormat="1" applyFont="1" applyFill="1" applyBorder="1" applyAlignment="1" applyProtection="1">
      <alignment horizontal="center"/>
    </xf>
    <xf numFmtId="1" fontId="11" fillId="2" borderId="1" xfId="0" applyNumberFormat="1" applyFont="1" applyFill="1" applyBorder="1" applyProtection="1"/>
    <xf numFmtId="0" fontId="12" fillId="0" borderId="0" xfId="0" applyFont="1" applyFill="1" applyBorder="1" applyAlignment="1" applyProtection="1">
      <alignment vertical="center"/>
    </xf>
    <xf numFmtId="43" fontId="28" fillId="0" borderId="0" xfId="1" applyFont="1" applyFill="1" applyBorder="1" applyAlignment="1" applyProtection="1">
      <alignment horizontal="center" vertical="center"/>
    </xf>
    <xf numFmtId="169" fontId="20" fillId="0" borderId="0" xfId="2" applyNumberFormat="1" applyFont="1" applyFill="1" applyBorder="1" applyAlignment="1" applyProtection="1">
      <protection locked="0"/>
    </xf>
    <xf numFmtId="164" fontId="12" fillId="2" borderId="1" xfId="1" applyNumberFormat="1" applyFont="1" applyFill="1" applyBorder="1" applyProtection="1"/>
    <xf numFmtId="0" fontId="29" fillId="0" borderId="0" xfId="0" applyFont="1" applyFill="1" applyBorder="1" applyAlignment="1" applyProtection="1">
      <alignment vertical="center"/>
    </xf>
    <xf numFmtId="164" fontId="16" fillId="0" borderId="1" xfId="1" applyNumberFormat="1" applyFont="1" applyFill="1" applyBorder="1" applyProtection="1">
      <protection locked="0"/>
    </xf>
    <xf numFmtId="164" fontId="13" fillId="0" borderId="1" xfId="0" applyNumberFormat="1" applyFont="1" applyFill="1" applyBorder="1" applyProtection="1">
      <protection locked="0"/>
    </xf>
    <xf numFmtId="0" fontId="0" fillId="0" borderId="0" xfId="0" applyFill="1" applyBorder="1" applyAlignment="1" applyProtection="1">
      <alignment horizontal="left" vertical="center"/>
    </xf>
    <xf numFmtId="0" fontId="13" fillId="2" borderId="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0" fillId="2" borderId="5" xfId="0" applyFill="1" applyBorder="1" applyAlignment="1" applyProtection="1"/>
    <xf numFmtId="0" fontId="12" fillId="2" borderId="1" xfId="0" applyFont="1" applyFill="1" applyBorder="1" applyAlignment="1" applyProtection="1">
      <alignment horizontal="left" vertical="center"/>
    </xf>
    <xf numFmtId="9" fontId="15" fillId="2" borderId="1" xfId="0" applyNumberFormat="1" applyFont="1" applyFill="1" applyBorder="1" applyAlignment="1" applyProtection="1">
      <alignment horizontal="center"/>
    </xf>
    <xf numFmtId="164" fontId="11" fillId="2" borderId="1" xfId="1" applyNumberFormat="1" applyFont="1" applyFill="1" applyBorder="1" applyAlignment="1" applyProtection="1">
      <alignment horizontal="right"/>
    </xf>
    <xf numFmtId="0" fontId="15" fillId="2" borderId="1" xfId="0" applyFont="1" applyFill="1" applyBorder="1" applyAlignment="1" applyProtection="1">
      <alignment horizontal="center"/>
    </xf>
    <xf numFmtId="164" fontId="11" fillId="0" borderId="1" xfId="1" applyNumberFormat="1" applyFont="1" applyBorder="1" applyProtection="1">
      <protection locked="0"/>
    </xf>
    <xf numFmtId="0" fontId="11" fillId="0" borderId="1" xfId="0" applyFont="1" applyBorder="1" applyAlignment="1" applyProtection="1">
      <alignment horizontal="center"/>
      <protection locked="0"/>
    </xf>
    <xf numFmtId="37" fontId="11" fillId="0" borderId="1" xfId="0" applyNumberFormat="1" applyFont="1" applyBorder="1" applyProtection="1">
      <protection locked="0"/>
    </xf>
    <xf numFmtId="164" fontId="28" fillId="0" borderId="1" xfId="1" applyNumberFormat="1" applyFont="1" applyBorder="1" applyProtection="1">
      <protection locked="0"/>
    </xf>
    <xf numFmtId="164" fontId="28" fillId="2" borderId="1" xfId="1" applyNumberFormat="1" applyFont="1" applyFill="1" applyBorder="1" applyProtection="1"/>
    <xf numFmtId="0" fontId="30" fillId="0" borderId="0" xfId="0" applyFont="1" applyProtection="1"/>
    <xf numFmtId="169" fontId="30" fillId="0" borderId="0" xfId="2" applyNumberFormat="1" applyFont="1" applyProtection="1"/>
    <xf numFmtId="0" fontId="30" fillId="0" borderId="0" xfId="0" applyFont="1" applyBorder="1" applyProtection="1"/>
    <xf numFmtId="9" fontId="11" fillId="0" borderId="1" xfId="7" applyFont="1" applyBorder="1" applyAlignment="1" applyProtection="1">
      <alignment horizontal="center"/>
      <protection locked="0"/>
    </xf>
    <xf numFmtId="0" fontId="12" fillId="2" borderId="1" xfId="5" applyFont="1" applyFill="1" applyBorder="1" applyAlignment="1" applyProtection="1">
      <alignment horizontal="left" vertical="center" wrapText="1"/>
    </xf>
    <xf numFmtId="0" fontId="12" fillId="2" borderId="1" xfId="5" applyFont="1" applyFill="1" applyBorder="1" applyAlignment="1" applyProtection="1">
      <alignment horizontal="left"/>
    </xf>
    <xf numFmtId="37" fontId="11" fillId="2" borderId="1" xfId="5" applyNumberFormat="1" applyFont="1" applyFill="1" applyBorder="1" applyAlignment="1" applyProtection="1">
      <alignment horizontal="left" vertical="center" wrapText="1"/>
    </xf>
    <xf numFmtId="0" fontId="11" fillId="2" borderId="1" xfId="0" applyFont="1" applyFill="1" applyBorder="1" applyProtection="1"/>
    <xf numFmtId="10" fontId="12" fillId="2" borderId="1" xfId="7" applyNumberFormat="1" applyFont="1" applyFill="1" applyBorder="1" applyProtection="1"/>
    <xf numFmtId="0" fontId="12" fillId="2" borderId="1" xfId="0" applyFont="1" applyFill="1" applyBorder="1" applyAlignment="1" applyProtection="1">
      <alignment vertical="center"/>
    </xf>
    <xf numFmtId="0" fontId="11" fillId="2" borderId="1" xfId="0" applyFont="1" applyFill="1" applyBorder="1" applyAlignment="1" applyProtection="1"/>
    <xf numFmtId="0" fontId="11" fillId="2" borderId="6" xfId="0" applyFont="1" applyFill="1" applyBorder="1" applyAlignment="1" applyProtection="1"/>
    <xf numFmtId="0" fontId="12" fillId="2" borderId="1" xfId="0" applyFont="1" applyFill="1" applyBorder="1" applyAlignment="1" applyProtection="1">
      <alignment horizontal="left" indent="1"/>
    </xf>
    <xf numFmtId="0" fontId="12" fillId="2" borderId="6" xfId="0" applyFont="1" applyFill="1" applyBorder="1" applyAlignment="1" applyProtection="1">
      <alignment horizontal="left" indent="1"/>
    </xf>
    <xf numFmtId="0" fontId="11" fillId="0" borderId="0" xfId="0" applyFont="1" applyFill="1" applyBorder="1" applyProtection="1"/>
    <xf numFmtId="164" fontId="12" fillId="2" borderId="6" xfId="1" applyNumberFormat="1" applyFont="1" applyFill="1" applyBorder="1" applyProtection="1"/>
    <xf numFmtId="164" fontId="16" fillId="2" borderId="7" xfId="1" applyNumberFormat="1" applyFont="1" applyFill="1" applyBorder="1" applyProtection="1"/>
    <xf numFmtId="0" fontId="9" fillId="0" borderId="0" xfId="0" applyFont="1" applyProtection="1"/>
    <xf numFmtId="0" fontId="12" fillId="2" borderId="6" xfId="0" applyFont="1" applyFill="1" applyBorder="1" applyAlignment="1" applyProtection="1">
      <alignment vertical="center"/>
    </xf>
    <xf numFmtId="0" fontId="0" fillId="0" borderId="0" xfId="0" applyFill="1" applyProtection="1"/>
    <xf numFmtId="164" fontId="12" fillId="2" borderId="2" xfId="0" applyNumberFormat="1" applyFont="1" applyFill="1" applyBorder="1" applyProtection="1"/>
    <xf numFmtId="0" fontId="14" fillId="0" borderId="0" xfId="0" applyFont="1" applyFill="1" applyBorder="1" applyAlignment="1" applyProtection="1">
      <alignment horizontal="centerContinuous"/>
    </xf>
    <xf numFmtId="170" fontId="12" fillId="0" borderId="0" xfId="1" applyNumberFormat="1" applyFont="1" applyAlignment="1" applyProtection="1">
      <alignment horizontal="left"/>
    </xf>
    <xf numFmtId="43" fontId="11" fillId="0" borderId="0" xfId="1" applyFont="1" applyProtection="1"/>
    <xf numFmtId="168" fontId="11" fillId="0" borderId="0" xfId="1" applyNumberFormat="1" applyFont="1" applyBorder="1" applyProtection="1"/>
    <xf numFmtId="168" fontId="11" fillId="0" borderId="0" xfId="1" applyNumberFormat="1" applyFont="1" applyProtection="1"/>
    <xf numFmtId="168" fontId="9" fillId="0" borderId="0" xfId="1" applyNumberFormat="1" applyFont="1" applyProtection="1"/>
    <xf numFmtId="0" fontId="31" fillId="0" borderId="0" xfId="0" applyFont="1" applyBorder="1" applyAlignment="1" applyProtection="1"/>
    <xf numFmtId="0" fontId="12" fillId="0" borderId="0" xfId="0" applyFont="1" applyFill="1" applyBorder="1" applyAlignment="1" applyProtection="1">
      <alignment horizontal="right"/>
    </xf>
    <xf numFmtId="164" fontId="11" fillId="0" borderId="0" xfId="1" applyNumberFormat="1" applyFont="1" applyFill="1" applyBorder="1" applyProtection="1"/>
    <xf numFmtId="0" fontId="14" fillId="0" borderId="0" xfId="0" applyFont="1" applyFill="1" applyBorder="1" applyAlignment="1" applyProtection="1"/>
    <xf numFmtId="0" fontId="32" fillId="0" borderId="0" xfId="0" applyFont="1" applyBorder="1" applyProtection="1"/>
    <xf numFmtId="164" fontId="17" fillId="0" borderId="0" xfId="1" applyNumberFormat="1" applyFont="1" applyBorder="1" applyAlignment="1" applyProtection="1">
      <alignment horizontal="left"/>
    </xf>
    <xf numFmtId="164" fontId="11" fillId="0" borderId="0" xfId="0" applyNumberFormat="1" applyFont="1" applyFill="1" applyBorder="1" applyProtection="1"/>
    <xf numFmtId="164" fontId="12" fillId="0" borderId="0" xfId="1" applyNumberFormat="1" applyFont="1" applyBorder="1" applyProtection="1"/>
    <xf numFmtId="0" fontId="10" fillId="0" borderId="0" xfId="0" applyFont="1" applyAlignment="1" applyProtection="1"/>
    <xf numFmtId="6" fontId="9" fillId="0" borderId="0" xfId="0" applyNumberFormat="1" applyFont="1" applyProtection="1"/>
    <xf numFmtId="0" fontId="34" fillId="0" borderId="0" xfId="0" applyFont="1" applyProtection="1"/>
    <xf numFmtId="0" fontId="9" fillId="0" borderId="0" xfId="0" applyFont="1" applyAlignment="1" applyProtection="1">
      <alignment horizontal="left"/>
    </xf>
    <xf numFmtId="164" fontId="12" fillId="2" borderId="1" xfId="0" applyNumberFormat="1" applyFont="1" applyFill="1" applyBorder="1" applyProtection="1"/>
    <xf numFmtId="164" fontId="12" fillId="0" borderId="0" xfId="0" applyNumberFormat="1" applyFont="1" applyFill="1" applyBorder="1" applyProtection="1"/>
    <xf numFmtId="168" fontId="9" fillId="0" borderId="0" xfId="1" applyNumberFormat="1" applyFont="1" applyAlignment="1" applyProtection="1">
      <alignment wrapText="1"/>
    </xf>
    <xf numFmtId="168" fontId="12" fillId="2" borderId="3" xfId="1" applyNumberFormat="1" applyFont="1" applyFill="1" applyBorder="1" applyAlignment="1" applyProtection="1">
      <alignment horizontal="center" wrapText="1"/>
    </xf>
    <xf numFmtId="168" fontId="12" fillId="2" borderId="4" xfId="1" applyNumberFormat="1" applyFont="1" applyFill="1" applyBorder="1" applyAlignment="1" applyProtection="1">
      <alignment horizontal="center" wrapText="1"/>
    </xf>
    <xf numFmtId="10" fontId="11" fillId="2" borderId="6" xfId="1" applyNumberFormat="1" applyFont="1" applyFill="1" applyBorder="1" applyAlignment="1" applyProtection="1">
      <alignment wrapText="1"/>
    </xf>
    <xf numFmtId="10" fontId="12" fillId="2" borderId="6" xfId="1" applyNumberFormat="1" applyFont="1" applyFill="1" applyBorder="1" applyAlignment="1" applyProtection="1">
      <alignment wrapText="1"/>
    </xf>
    <xf numFmtId="10" fontId="11" fillId="2" borderId="5" xfId="1" applyNumberFormat="1" applyFont="1" applyFill="1" applyBorder="1" applyAlignment="1" applyProtection="1">
      <alignment wrapText="1"/>
    </xf>
    <xf numFmtId="164" fontId="12" fillId="2" borderId="1" xfId="1" applyNumberFormat="1" applyFont="1" applyFill="1" applyBorder="1" applyAlignment="1" applyProtection="1">
      <alignment vertical="center"/>
    </xf>
    <xf numFmtId="10" fontId="12" fillId="2" borderId="1" xfId="1" applyNumberFormat="1" applyFont="1" applyFill="1" applyBorder="1" applyAlignment="1" applyProtection="1">
      <alignment vertical="center" wrapText="1"/>
    </xf>
    <xf numFmtId="169" fontId="12" fillId="2" borderId="1" xfId="1" applyNumberFormat="1" applyFont="1" applyFill="1" applyBorder="1" applyAlignment="1" applyProtection="1">
      <alignment vertical="center" wrapText="1"/>
    </xf>
    <xf numFmtId="168" fontId="9" fillId="0" borderId="0" xfId="1" applyNumberFormat="1" applyFont="1" applyFill="1" applyBorder="1" applyAlignment="1" applyProtection="1">
      <alignment wrapText="1"/>
    </xf>
    <xf numFmtId="164" fontId="18" fillId="0" borderId="0" xfId="0" applyNumberFormat="1" applyFont="1" applyBorder="1" applyProtection="1"/>
    <xf numFmtId="164" fontId="11" fillId="2" borderId="1" xfId="1" applyNumberFormat="1" applyFont="1" applyFill="1" applyBorder="1" applyAlignment="1" applyProtection="1">
      <alignment vertical="center"/>
    </xf>
    <xf numFmtId="10" fontId="11" fillId="2" borderId="1" xfId="1" applyNumberFormat="1" applyFont="1" applyFill="1" applyBorder="1" applyAlignment="1" applyProtection="1">
      <alignment vertical="center" wrapText="1"/>
    </xf>
    <xf numFmtId="169" fontId="12" fillId="0" borderId="1" xfId="2" applyNumberFormat="1" applyFont="1" applyFill="1" applyBorder="1" applyAlignment="1" applyProtection="1">
      <alignment horizontal="center"/>
      <protection locked="0"/>
    </xf>
    <xf numFmtId="169" fontId="12" fillId="2" borderId="1" xfId="2" applyNumberFormat="1" applyFont="1" applyFill="1" applyBorder="1" applyAlignment="1" applyProtection="1">
      <alignment horizontal="center"/>
    </xf>
    <xf numFmtId="165" fontId="12" fillId="2" borderId="1" xfId="7" applyNumberFormat="1" applyFont="1" applyFill="1" applyBorder="1" applyAlignment="1" applyProtection="1">
      <alignment horizontal="center"/>
    </xf>
    <xf numFmtId="164" fontId="12" fillId="0" borderId="1" xfId="0" applyNumberFormat="1" applyFont="1" applyFill="1" applyBorder="1" applyAlignment="1" applyProtection="1">
      <protection locked="0"/>
    </xf>
    <xf numFmtId="10" fontId="12" fillId="0" borderId="1" xfId="7" applyNumberFormat="1" applyFont="1" applyFill="1" applyBorder="1" applyAlignment="1" applyProtection="1">
      <protection locked="0"/>
    </xf>
    <xf numFmtId="10" fontId="12" fillId="2" borderId="1" xfId="7" applyNumberFormat="1" applyFont="1" applyFill="1" applyBorder="1" applyAlignment="1" applyProtection="1"/>
    <xf numFmtId="164" fontId="12" fillId="0" borderId="1" xfId="0" applyNumberFormat="1" applyFont="1" applyFill="1" applyBorder="1" applyAlignment="1" applyProtection="1">
      <alignment horizontal="center"/>
      <protection locked="0"/>
    </xf>
    <xf numFmtId="10" fontId="12" fillId="0" borderId="1" xfId="7" applyNumberFormat="1" applyFont="1" applyFill="1" applyBorder="1" applyAlignment="1" applyProtection="1">
      <alignment horizontal="center"/>
      <protection locked="0"/>
    </xf>
    <xf numFmtId="169" fontId="12" fillId="2" borderId="7" xfId="2" applyNumberFormat="1" applyFont="1" applyFill="1" applyBorder="1" applyAlignment="1" applyProtection="1">
      <alignment horizontal="center"/>
    </xf>
    <xf numFmtId="10" fontId="12" fillId="2" borderId="7" xfId="1" applyNumberFormat="1" applyFont="1" applyFill="1" applyBorder="1" applyAlignment="1" applyProtection="1">
      <alignment horizontal="right" vertical="center" wrapText="1"/>
    </xf>
    <xf numFmtId="169" fontId="12" fillId="2" borderId="1" xfId="2" applyNumberFormat="1" applyFont="1" applyFill="1" applyBorder="1" applyAlignment="1" applyProtection="1">
      <alignment horizontal="right"/>
    </xf>
    <xf numFmtId="169" fontId="12" fillId="2" borderId="7" xfId="2" applyNumberFormat="1" applyFont="1" applyFill="1" applyBorder="1" applyAlignment="1" applyProtection="1">
      <alignment horizontal="right"/>
    </xf>
    <xf numFmtId="37" fontId="11" fillId="2" borderId="6" xfId="0" applyNumberFormat="1" applyFont="1" applyFill="1" applyBorder="1" applyAlignment="1" applyProtection="1">
      <alignment horizontal="left" vertical="center" shrinkToFit="1"/>
    </xf>
    <xf numFmtId="37" fontId="11" fillId="2" borderId="6" xfId="0" applyNumberFormat="1" applyFont="1" applyFill="1" applyBorder="1" applyAlignment="1" applyProtection="1">
      <alignment horizontal="left"/>
    </xf>
    <xf numFmtId="0" fontId="11" fillId="2" borderId="7" xfId="0" applyFont="1" applyFill="1" applyBorder="1" applyAlignment="1" applyProtection="1">
      <alignment horizontal="left" vertical="center"/>
    </xf>
    <xf numFmtId="0" fontId="12" fillId="2" borderId="1" xfId="0" applyFont="1" applyFill="1" applyBorder="1" applyAlignment="1" applyProtection="1">
      <alignment horizontal="center"/>
    </xf>
    <xf numFmtId="0" fontId="11" fillId="2" borderId="5" xfId="0" applyFont="1" applyFill="1" applyBorder="1" applyAlignment="1" applyProtection="1">
      <alignment horizontal="left" indent="1"/>
    </xf>
    <xf numFmtId="43" fontId="12" fillId="2" borderId="1" xfId="1" applyNumberFormat="1" applyFont="1" applyFill="1" applyBorder="1" applyProtection="1"/>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5" fontId="11" fillId="2" borderId="2" xfId="2" applyNumberFormat="1" applyFont="1" applyFill="1" applyBorder="1" applyAlignment="1" applyProtection="1">
      <alignment horizontal="center" vertical="center"/>
    </xf>
    <xf numFmtId="10" fontId="11" fillId="2" borderId="1" xfId="7" applyNumberFormat="1"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5" fontId="11" fillId="2" borderId="7" xfId="2" applyNumberFormat="1" applyFont="1" applyFill="1" applyBorder="1" applyAlignment="1" applyProtection="1">
      <alignment horizontal="center" vertical="center"/>
    </xf>
    <xf numFmtId="37" fontId="12" fillId="2" borderId="1" xfId="0" applyNumberFormat="1" applyFont="1" applyFill="1" applyBorder="1" applyAlignment="1" applyProtection="1">
      <alignment horizontal="left" vertical="center"/>
    </xf>
    <xf numFmtId="0" fontId="11" fillId="2" borderId="1" xfId="0" applyFont="1" applyFill="1" applyBorder="1" applyAlignment="1" applyProtection="1">
      <alignment horizontal="left"/>
    </xf>
    <xf numFmtId="0" fontId="13" fillId="2" borderId="1" xfId="0" applyFont="1" applyFill="1" applyBorder="1" applyAlignment="1" applyProtection="1">
      <alignment horizontal="center"/>
    </xf>
    <xf numFmtId="37" fontId="13" fillId="2" borderId="1" xfId="0" applyNumberFormat="1" applyFont="1" applyFill="1" applyBorder="1" applyAlignment="1" applyProtection="1">
      <alignment horizontal="center"/>
    </xf>
    <xf numFmtId="171" fontId="11" fillId="2" borderId="1" xfId="5" applyNumberFormat="1" applyFont="1" applyFill="1" applyBorder="1" applyAlignment="1" applyProtection="1">
      <alignment horizontal="left" vertical="center" wrapText="1"/>
    </xf>
    <xf numFmtId="165" fontId="16" fillId="3" borderId="8" xfId="7" applyNumberFormat="1" applyFont="1" applyFill="1" applyBorder="1" applyAlignment="1" applyProtection="1">
      <alignment vertical="center"/>
      <protection locked="0"/>
    </xf>
    <xf numFmtId="165" fontId="16" fillId="3" borderId="7" xfId="7" applyNumberFormat="1" applyFont="1" applyFill="1" applyBorder="1" applyProtection="1">
      <protection locked="0"/>
    </xf>
    <xf numFmtId="165" fontId="16" fillId="0" borderId="1" xfId="7" applyNumberFormat="1" applyFont="1" applyFill="1" applyBorder="1" applyAlignment="1" applyProtection="1">
      <alignment vertical="center"/>
      <protection locked="0"/>
    </xf>
    <xf numFmtId="0" fontId="11" fillId="2" borderId="7" xfId="0" applyFont="1" applyFill="1" applyBorder="1" applyAlignment="1" applyProtection="1">
      <alignment vertical="center"/>
    </xf>
    <xf numFmtId="0" fontId="11" fillId="2" borderId="9" xfId="0" applyFont="1" applyFill="1" applyBorder="1" applyAlignment="1" applyProtection="1">
      <alignment horizontal="left"/>
    </xf>
    <xf numFmtId="165" fontId="16" fillId="2" borderId="1" xfId="7" applyNumberFormat="1" applyFont="1" applyFill="1" applyBorder="1" applyAlignment="1" applyProtection="1">
      <alignment vertical="center"/>
    </xf>
    <xf numFmtId="165" fontId="16" fillId="2" borderId="7" xfId="7" applyNumberFormat="1" applyFont="1" applyFill="1" applyBorder="1" applyProtection="1"/>
    <xf numFmtId="165" fontId="16" fillId="2" borderId="7" xfId="7" applyNumberFormat="1" applyFont="1" applyFill="1" applyBorder="1" applyAlignment="1" applyProtection="1">
      <alignment vertical="center"/>
    </xf>
    <xf numFmtId="0" fontId="11" fillId="2" borderId="7" xfId="0" applyFont="1" applyFill="1" applyBorder="1" applyAlignment="1" applyProtection="1">
      <alignment horizontal="center" vertical="center" wrapText="1"/>
    </xf>
    <xf numFmtId="9" fontId="11" fillId="2" borderId="10" xfId="2" applyNumberFormat="1" applyFont="1" applyFill="1" applyBorder="1" applyAlignment="1" applyProtection="1">
      <alignment horizontal="center" vertical="center" wrapText="1"/>
    </xf>
    <xf numFmtId="165" fontId="11" fillId="2" borderId="2" xfId="0" applyNumberFormat="1"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 xfId="0" applyFont="1" applyFill="1" applyBorder="1" applyAlignment="1" applyProtection="1">
      <alignment vertical="center"/>
    </xf>
    <xf numFmtId="37" fontId="12" fillId="2" borderId="1" xfId="0" applyNumberFormat="1" applyFont="1" applyFill="1" applyBorder="1" applyAlignment="1" applyProtection="1">
      <alignment vertical="center"/>
    </xf>
    <xf numFmtId="1" fontId="11" fillId="2" borderId="1" xfId="1" applyNumberFormat="1" applyFont="1" applyFill="1" applyBorder="1" applyAlignment="1" applyProtection="1">
      <alignment horizontal="left" vertical="center"/>
    </xf>
    <xf numFmtId="169" fontId="12" fillId="2" borderId="2" xfId="2" applyNumberFormat="1" applyFont="1" applyFill="1" applyBorder="1" applyAlignment="1" applyProtection="1">
      <alignment horizontal="center"/>
    </xf>
    <xf numFmtId="37" fontId="11" fillId="0" borderId="1" xfId="0" applyNumberFormat="1" applyFont="1" applyFill="1" applyBorder="1" applyAlignment="1" applyProtection="1">
      <alignment vertical="center"/>
      <protection locked="0"/>
    </xf>
    <xf numFmtId="173" fontId="11" fillId="2" borderId="2" xfId="2" applyNumberFormat="1" applyFont="1" applyFill="1" applyBorder="1" applyAlignment="1" applyProtection="1">
      <alignment horizontal="center" vertical="center" wrapText="1"/>
    </xf>
    <xf numFmtId="165" fontId="11" fillId="2" borderId="10" xfId="0" applyNumberFormat="1" applyFont="1" applyFill="1" applyBorder="1" applyAlignment="1" applyProtection="1">
      <alignment horizontal="center" vertical="center" wrapText="1"/>
    </xf>
    <xf numFmtId="44" fontId="11" fillId="0" borderId="1" xfId="2" applyFont="1" applyFill="1" applyBorder="1" applyAlignment="1" applyProtection="1">
      <alignment vertical="center"/>
      <protection locked="0"/>
    </xf>
    <xf numFmtId="9" fontId="11" fillId="2" borderId="10" xfId="0" applyNumberFormat="1" applyFont="1" applyFill="1" applyBorder="1" applyAlignment="1" applyProtection="1">
      <alignment horizontal="center" vertical="top" wrapText="1"/>
    </xf>
    <xf numFmtId="0" fontId="11" fillId="2" borderId="2" xfId="0" applyFont="1" applyFill="1" applyBorder="1" applyAlignment="1" applyProtection="1">
      <alignment horizontal="center" vertical="top" wrapText="1"/>
    </xf>
    <xf numFmtId="9" fontId="11" fillId="2" borderId="11" xfId="0" applyNumberFormat="1" applyFont="1" applyFill="1" applyBorder="1" applyAlignment="1" applyProtection="1">
      <alignment horizontal="center" vertical="top" wrapText="1"/>
    </xf>
    <xf numFmtId="9" fontId="11" fillId="2" borderId="2" xfId="0" applyNumberFormat="1" applyFont="1" applyFill="1" applyBorder="1" applyAlignment="1" applyProtection="1">
      <alignment horizontal="center" vertical="center" wrapText="1"/>
    </xf>
    <xf numFmtId="0" fontId="11" fillId="2" borderId="11" xfId="0" applyFont="1" applyFill="1" applyBorder="1" applyAlignment="1" applyProtection="1">
      <alignment horizontal="center" vertical="top" wrapText="1"/>
    </xf>
    <xf numFmtId="9" fontId="11" fillId="2" borderId="1" xfId="0" applyNumberFormat="1" applyFont="1" applyFill="1" applyBorder="1" applyAlignment="1" applyProtection="1">
      <alignment horizontal="center" vertical="center" wrapText="1"/>
    </xf>
    <xf numFmtId="6" fontId="11" fillId="2" borderId="2" xfId="0" applyNumberFormat="1" applyFont="1" applyFill="1" applyBorder="1" applyAlignment="1" applyProtection="1">
      <alignment horizontal="center" vertical="center" wrapText="1"/>
    </xf>
    <xf numFmtId="6" fontId="11" fillId="2" borderId="10" xfId="0" applyNumberFormat="1" applyFont="1" applyFill="1" applyBorder="1" applyAlignment="1" applyProtection="1">
      <alignment horizontal="center" vertical="center" wrapText="1"/>
    </xf>
    <xf numFmtId="6" fontId="11" fillId="2" borderId="7" xfId="0" applyNumberFormat="1" applyFont="1" applyFill="1" applyBorder="1" applyAlignment="1" applyProtection="1">
      <alignment horizontal="center" vertical="center" wrapText="1"/>
    </xf>
    <xf numFmtId="0" fontId="11" fillId="2" borderId="7" xfId="0" applyFont="1" applyFill="1" applyBorder="1" applyAlignment="1" applyProtection="1">
      <alignment vertical="center" wrapText="1"/>
    </xf>
    <xf numFmtId="5" fontId="11" fillId="2" borderId="2" xfId="7" applyNumberFormat="1" applyFont="1" applyFill="1" applyBorder="1" applyAlignment="1" applyProtection="1">
      <alignment horizontal="center" vertical="center"/>
    </xf>
    <xf numFmtId="0" fontId="11" fillId="2" borderId="1" xfId="0" applyFont="1" applyFill="1" applyBorder="1" applyAlignment="1" applyProtection="1">
      <alignment vertical="center" wrapText="1"/>
    </xf>
    <xf numFmtId="0" fontId="11" fillId="2" borderId="8" xfId="0" applyFont="1" applyFill="1" applyBorder="1" applyAlignment="1" applyProtection="1">
      <alignment horizontal="center" vertical="center" wrapText="1"/>
    </xf>
    <xf numFmtId="9" fontId="11" fillId="2" borderId="3" xfId="0" applyNumberFormat="1" applyFont="1" applyFill="1" applyBorder="1" applyAlignment="1" applyProtection="1">
      <alignment horizontal="center" vertical="center" wrapText="1"/>
    </xf>
    <xf numFmtId="0" fontId="11" fillId="2" borderId="10" xfId="0" applyFont="1" applyFill="1" applyBorder="1" applyAlignment="1" applyProtection="1">
      <alignment horizontal="center" vertical="top" wrapText="1"/>
    </xf>
    <xf numFmtId="0" fontId="12" fillId="4" borderId="1" xfId="0" applyFont="1" applyFill="1" applyBorder="1" applyAlignment="1" applyProtection="1">
      <alignment horizontal="left" vertical="center" wrapText="1"/>
    </xf>
    <xf numFmtId="0" fontId="12" fillId="4" borderId="1" xfId="0" applyFont="1" applyFill="1" applyBorder="1" applyAlignment="1" applyProtection="1">
      <alignment horizontal="center" vertical="center" wrapText="1"/>
    </xf>
    <xf numFmtId="0" fontId="12" fillId="4" borderId="1" xfId="0" applyFont="1" applyFill="1" applyBorder="1" applyAlignment="1" applyProtection="1">
      <alignment vertical="center"/>
    </xf>
    <xf numFmtId="0" fontId="12" fillId="4" borderId="7" xfId="0" applyFont="1" applyFill="1" applyBorder="1" applyAlignment="1" applyProtection="1">
      <alignment vertical="center"/>
    </xf>
    <xf numFmtId="0" fontId="12" fillId="4" borderId="1" xfId="0" applyFont="1" applyFill="1" applyBorder="1" applyAlignment="1" applyProtection="1">
      <alignment horizontal="center"/>
    </xf>
    <xf numFmtId="0" fontId="13" fillId="4" borderId="1" xfId="0" applyFont="1" applyFill="1" applyBorder="1" applyAlignment="1" applyProtection="1">
      <alignment horizontal="center" wrapText="1"/>
    </xf>
    <xf numFmtId="164" fontId="13" fillId="4" borderId="1" xfId="1" applyNumberFormat="1"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44" fontId="12" fillId="2" borderId="2" xfId="2" applyFont="1" applyFill="1" applyBorder="1" applyAlignment="1" applyProtection="1">
      <alignment horizontal="center" vertical="center" wrapText="1"/>
    </xf>
    <xf numFmtId="164" fontId="11" fillId="0" borderId="1" xfId="1" applyNumberFormat="1" applyFont="1" applyBorder="1" applyAlignment="1" applyProtection="1">
      <alignment horizontal="right"/>
      <protection locked="0"/>
    </xf>
    <xf numFmtId="0" fontId="11" fillId="3" borderId="1" xfId="0" applyFont="1" applyFill="1" applyBorder="1" applyAlignment="1" applyProtection="1">
      <alignment vertical="center"/>
      <protection locked="0"/>
    </xf>
    <xf numFmtId="0" fontId="11" fillId="0" borderId="7"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2" xfId="0" applyFont="1" applyFill="1" applyBorder="1" applyAlignment="1" applyProtection="1">
      <alignment horizontal="left" vertical="top" wrapText="1"/>
      <protection locked="0"/>
    </xf>
    <xf numFmtId="164" fontId="12" fillId="2" borderId="1" xfId="1" applyNumberFormat="1" applyFont="1" applyFill="1" applyBorder="1" applyAlignment="1" applyProtection="1"/>
    <xf numFmtId="10" fontId="12" fillId="2" borderId="1" xfId="1" applyNumberFormat="1" applyFont="1" applyFill="1" applyBorder="1" applyAlignment="1" applyProtection="1">
      <alignment wrapText="1"/>
    </xf>
    <xf numFmtId="0" fontId="18" fillId="0" borderId="0" xfId="0" applyFont="1" applyFill="1" applyProtection="1"/>
    <xf numFmtId="2" fontId="11" fillId="2" borderId="1" xfId="1" applyNumberFormat="1" applyFont="1" applyFill="1" applyBorder="1" applyProtection="1"/>
    <xf numFmtId="2" fontId="12" fillId="2" borderId="1" xfId="1" applyNumberFormat="1" applyFont="1" applyFill="1" applyBorder="1" applyProtection="1"/>
    <xf numFmtId="2" fontId="28" fillId="2" borderId="1" xfId="5" applyNumberFormat="1" applyFont="1" applyFill="1" applyBorder="1" applyProtection="1"/>
    <xf numFmtId="2" fontId="28" fillId="2" borderId="2" xfId="5" applyNumberFormat="1" applyFont="1" applyFill="1" applyBorder="1" applyProtection="1"/>
    <xf numFmtId="164" fontId="21" fillId="0" borderId="0" xfId="1" applyNumberFormat="1" applyFont="1" applyFill="1" applyBorder="1" applyProtection="1"/>
    <xf numFmtId="10" fontId="21" fillId="0" borderId="0" xfId="7" applyNumberFormat="1" applyFont="1" applyFill="1" applyBorder="1" applyProtection="1"/>
    <xf numFmtId="0" fontId="0" fillId="0" borderId="0" xfId="0" applyFill="1" applyBorder="1" applyProtection="1"/>
    <xf numFmtId="43" fontId="33" fillId="0" borderId="0" xfId="1" applyNumberFormat="1" applyFont="1" applyFill="1" applyBorder="1" applyProtection="1"/>
    <xf numFmtId="173" fontId="11" fillId="2" borderId="1" xfId="0" applyNumberFormat="1" applyFont="1" applyFill="1" applyBorder="1" applyAlignment="1" applyProtection="1">
      <alignment horizontal="center" vertical="center" wrapText="1"/>
    </xf>
    <xf numFmtId="173" fontId="11" fillId="2" borderId="1" xfId="7" applyNumberFormat="1" applyFont="1" applyFill="1" applyBorder="1" applyAlignment="1" applyProtection="1">
      <alignment horizontal="center" vertical="center" wrapText="1"/>
    </xf>
    <xf numFmtId="164" fontId="12" fillId="2" borderId="1" xfId="1" applyNumberFormat="1" applyFont="1" applyFill="1" applyBorder="1" applyAlignment="1" applyProtection="1">
      <alignment horizontal="center"/>
    </xf>
    <xf numFmtId="0" fontId="22" fillId="0" borderId="0" xfId="0" applyFont="1" applyFill="1" applyBorder="1" applyAlignment="1" applyProtection="1">
      <alignment horizontal="left"/>
    </xf>
    <xf numFmtId="0" fontId="22" fillId="0" borderId="0" xfId="0" applyFont="1" applyFill="1" applyBorder="1" applyProtection="1"/>
    <xf numFmtId="9" fontId="22" fillId="0" borderId="0" xfId="0" applyNumberFormat="1" applyFont="1" applyFill="1" applyBorder="1" applyProtection="1"/>
    <xf numFmtId="37" fontId="22" fillId="0" borderId="0" xfId="0" applyNumberFormat="1" applyFont="1" applyFill="1" applyBorder="1" applyProtection="1"/>
    <xf numFmtId="164" fontId="28" fillId="0" borderId="0" xfId="1" applyNumberFormat="1" applyFont="1" applyFill="1" applyBorder="1" applyProtection="1"/>
    <xf numFmtId="2" fontId="12" fillId="2" borderId="1" xfId="0" applyNumberFormat="1" applyFont="1" applyFill="1" applyBorder="1" applyProtection="1"/>
    <xf numFmtId="2" fontId="12" fillId="2" borderId="1" xfId="5" applyNumberFormat="1" applyFont="1" applyFill="1" applyBorder="1" applyProtection="1"/>
    <xf numFmtId="10" fontId="11" fillId="2" borderId="1" xfId="7" applyNumberFormat="1" applyFont="1" applyFill="1" applyBorder="1" applyProtection="1"/>
    <xf numFmtId="10" fontId="12" fillId="2" borderId="5" xfId="7" applyNumberFormat="1" applyFont="1" applyFill="1" applyBorder="1" applyProtection="1"/>
    <xf numFmtId="164" fontId="13" fillId="2" borderId="2" xfId="0" applyNumberFormat="1" applyFont="1" applyFill="1" applyBorder="1" applyProtection="1"/>
    <xf numFmtId="0" fontId="12" fillId="4" borderId="6" xfId="0" applyFont="1" applyFill="1" applyBorder="1" applyAlignment="1" applyProtection="1">
      <alignment horizontal="center" vertical="center" wrapText="1"/>
    </xf>
    <xf numFmtId="0" fontId="12" fillId="4" borderId="6" xfId="5" applyFont="1" applyFill="1" applyBorder="1" applyAlignment="1" applyProtection="1">
      <alignment horizontal="center" vertical="center" wrapText="1"/>
    </xf>
    <xf numFmtId="0" fontId="12" fillId="4" borderId="1" xfId="5" applyFont="1" applyFill="1" applyBorder="1" applyAlignment="1" applyProtection="1">
      <alignment horizontal="center" vertical="center" wrapText="1"/>
    </xf>
    <xf numFmtId="164" fontId="28" fillId="5" borderId="1" xfId="1" applyNumberFormat="1" applyFont="1" applyFill="1" applyBorder="1" applyProtection="1"/>
    <xf numFmtId="166" fontId="11" fillId="2" borderId="1" xfId="0" applyNumberFormat="1" applyFont="1" applyFill="1" applyBorder="1" applyAlignment="1" applyProtection="1">
      <alignment horizontal="center"/>
    </xf>
    <xf numFmtId="9" fontId="11" fillId="0" borderId="1" xfId="0" applyNumberFormat="1" applyFont="1" applyBorder="1" applyAlignment="1" applyProtection="1">
      <alignment horizontal="center"/>
      <protection locked="0"/>
    </xf>
    <xf numFmtId="0" fontId="11" fillId="0" borderId="6" xfId="0" applyFont="1" applyFill="1" applyBorder="1" applyAlignment="1" applyProtection="1">
      <alignment horizontal="center" vertical="center" wrapText="1"/>
      <protection locked="0"/>
    </xf>
    <xf numFmtId="41" fontId="12" fillId="2" borderId="1" xfId="2" applyNumberFormat="1" applyFont="1" applyFill="1" applyBorder="1" applyAlignment="1" applyProtection="1">
      <alignment vertical="center"/>
    </xf>
    <xf numFmtId="41" fontId="12" fillId="2" borderId="1" xfId="1" applyNumberFormat="1" applyFont="1" applyFill="1" applyBorder="1" applyAlignment="1" applyProtection="1">
      <alignment vertical="center" wrapText="1"/>
    </xf>
    <xf numFmtId="41" fontId="12" fillId="5" borderId="2" xfId="2" applyNumberFormat="1" applyFont="1" applyFill="1" applyBorder="1" applyAlignment="1" applyProtection="1">
      <alignment horizontal="center"/>
    </xf>
    <xf numFmtId="41" fontId="12" fillId="2" borderId="1" xfId="2" applyNumberFormat="1" applyFont="1" applyFill="1" applyBorder="1" applyAlignment="1" applyProtection="1">
      <alignment horizontal="center"/>
    </xf>
    <xf numFmtId="41" fontId="12" fillId="0" borderId="1" xfId="2" applyNumberFormat="1" applyFont="1" applyFill="1" applyBorder="1" applyAlignment="1" applyProtection="1">
      <alignment horizontal="center"/>
      <protection locked="0"/>
    </xf>
    <xf numFmtId="41" fontId="12" fillId="5" borderId="1" xfId="0" applyNumberFormat="1" applyFont="1" applyFill="1" applyBorder="1" applyAlignment="1" applyProtection="1"/>
    <xf numFmtId="41" fontId="12" fillId="2" borderId="1" xfId="1" applyNumberFormat="1" applyFont="1" applyFill="1" applyBorder="1" applyAlignment="1" applyProtection="1">
      <alignment vertical="center"/>
    </xf>
    <xf numFmtId="0" fontId="11" fillId="0" borderId="12" xfId="0" applyFont="1" applyBorder="1" applyAlignment="1" applyProtection="1">
      <alignment horizontal="left"/>
      <protection locked="0"/>
    </xf>
    <xf numFmtId="0" fontId="12" fillId="5" borderId="1" xfId="0" applyFont="1" applyFill="1" applyBorder="1" applyAlignment="1" applyProtection="1">
      <alignment horizontal="left"/>
    </xf>
    <xf numFmtId="164" fontId="36" fillId="5" borderId="1" xfId="1" applyNumberFormat="1" applyFont="1" applyFill="1" applyBorder="1" applyAlignment="1" applyProtection="1">
      <alignment horizontal="center"/>
    </xf>
    <xf numFmtId="0" fontId="11" fillId="5" borderId="1" xfId="0" applyFont="1" applyFill="1" applyBorder="1" applyAlignment="1" applyProtection="1">
      <alignment horizontal="center"/>
    </xf>
    <xf numFmtId="164" fontId="11" fillId="5" borderId="1" xfId="1" applyNumberFormat="1" applyFont="1" applyFill="1" applyBorder="1" applyProtection="1"/>
    <xf numFmtId="42" fontId="11" fillId="2" borderId="6" xfId="2" applyNumberFormat="1" applyFont="1" applyFill="1" applyBorder="1" applyProtection="1"/>
    <xf numFmtId="42" fontId="11" fillId="2" borderId="6" xfId="7" applyNumberFormat="1" applyFont="1" applyFill="1" applyBorder="1" applyProtection="1"/>
    <xf numFmtId="42" fontId="16" fillId="2" borderId="3" xfId="2" applyNumberFormat="1" applyFont="1" applyFill="1" applyBorder="1" applyProtection="1"/>
    <xf numFmtId="42" fontId="16" fillId="2" borderId="6" xfId="2" applyNumberFormat="1" applyFont="1" applyFill="1" applyBorder="1" applyProtection="1"/>
    <xf numFmtId="42" fontId="16" fillId="2" borderId="5" xfId="2" applyNumberFormat="1" applyFont="1" applyFill="1" applyBorder="1" applyProtection="1"/>
    <xf numFmtId="0" fontId="11" fillId="0" borderId="0" xfId="0" applyFont="1" applyAlignment="1" applyProtection="1">
      <alignment horizontal="center" vertical="top"/>
    </xf>
    <xf numFmtId="0" fontId="11" fillId="0" borderId="0" xfId="0" applyFont="1" applyProtection="1"/>
    <xf numFmtId="0" fontId="11" fillId="0" borderId="0" xfId="0" applyFont="1" applyFill="1" applyProtection="1"/>
    <xf numFmtId="168" fontId="11" fillId="0" borderId="0" xfId="1" applyNumberFormat="1" applyFont="1" applyAlignment="1" applyProtection="1">
      <alignment wrapText="1"/>
    </xf>
    <xf numFmtId="0" fontId="12" fillId="0" borderId="0" xfId="0" applyFont="1" applyBorder="1" applyProtection="1"/>
    <xf numFmtId="0" fontId="11" fillId="0" borderId="0" xfId="0" applyFont="1" applyBorder="1" applyProtection="1"/>
    <xf numFmtId="0" fontId="12" fillId="2" borderId="7" xfId="0" applyFont="1" applyFill="1" applyBorder="1" applyAlignment="1" applyProtection="1">
      <alignment horizontal="center" vertical="center" wrapText="1"/>
    </xf>
    <xf numFmtId="2" fontId="12" fillId="2" borderId="2" xfId="0" applyNumberFormat="1" applyFont="1" applyFill="1" applyBorder="1" applyAlignment="1" applyProtection="1">
      <alignment horizontal="center" vertical="center" wrapText="1"/>
    </xf>
    <xf numFmtId="0" fontId="24" fillId="0" borderId="0" xfId="0" applyFont="1" applyFill="1" applyAlignment="1" applyProtection="1">
      <alignment horizontal="center"/>
    </xf>
    <xf numFmtId="5" fontId="11" fillId="2" borderId="10" xfId="2" applyNumberFormat="1" applyFont="1" applyFill="1" applyBorder="1" applyAlignment="1" applyProtection="1">
      <alignment horizontal="center" wrapText="1"/>
    </xf>
    <xf numFmtId="0" fontId="12" fillId="5" borderId="2" xfId="0" applyFont="1" applyFill="1" applyBorder="1" applyAlignment="1" applyProtection="1">
      <alignment horizontal="center" vertical="center" wrapText="1"/>
    </xf>
    <xf numFmtId="164" fontId="28" fillId="2" borderId="1" xfId="1" applyNumberFormat="1" applyFont="1" applyFill="1" applyBorder="1" applyAlignment="1" applyProtection="1"/>
    <xf numFmtId="0" fontId="24" fillId="0" borderId="0" xfId="5" applyFont="1" applyAlignment="1" applyProtection="1">
      <alignment vertical="center"/>
    </xf>
    <xf numFmtId="0" fontId="12" fillId="0" borderId="0" xfId="5" applyFont="1" applyAlignment="1" applyProtection="1">
      <alignment vertical="center"/>
    </xf>
    <xf numFmtId="0" fontId="8" fillId="0" borderId="0" xfId="5" applyAlignment="1" applyProtection="1">
      <alignment horizontal="left"/>
    </xf>
    <xf numFmtId="0" fontId="38" fillId="0" borderId="0" xfId="0" applyFont="1"/>
    <xf numFmtId="0" fontId="38" fillId="0" borderId="0" xfId="5" applyFont="1" applyProtection="1"/>
    <xf numFmtId="0" fontId="0" fillId="0" borderId="0" xfId="0" applyAlignment="1">
      <alignment horizontal="left"/>
    </xf>
    <xf numFmtId="0" fontId="18" fillId="0" borderId="0" xfId="5" applyFont="1" applyProtection="1"/>
    <xf numFmtId="37" fontId="18" fillId="0" borderId="0" xfId="6" applyFont="1" applyBorder="1" applyProtection="1"/>
    <xf numFmtId="0" fontId="8" fillId="0" borderId="0" xfId="5" applyAlignment="1" applyProtection="1">
      <alignment vertical="center"/>
    </xf>
    <xf numFmtId="37" fontId="18" fillId="0" borderId="0" xfId="6" applyFont="1" applyBorder="1" applyAlignment="1" applyProtection="1">
      <alignment vertical="center"/>
    </xf>
    <xf numFmtId="0" fontId="8" fillId="0" borderId="0" xfId="5" applyFont="1" applyProtection="1"/>
    <xf numFmtId="0" fontId="39" fillId="0" borderId="0" xfId="0" applyFont="1"/>
    <xf numFmtId="0" fontId="39" fillId="0" borderId="0" xfId="0" applyFont="1" applyAlignment="1">
      <alignment horizontal="left"/>
    </xf>
    <xf numFmtId="43" fontId="18" fillId="0" borderId="0" xfId="5" applyNumberFormat="1" applyFont="1" applyProtection="1"/>
    <xf numFmtId="0" fontId="18" fillId="0" borderId="0" xfId="5" applyFont="1" applyBorder="1" applyProtection="1"/>
    <xf numFmtId="37" fontId="18" fillId="0" borderId="0" xfId="6" applyFont="1" applyProtection="1"/>
    <xf numFmtId="37" fontId="18" fillId="0" borderId="0" xfId="6" applyFont="1" applyAlignment="1" applyProtection="1">
      <alignment horizontal="left"/>
    </xf>
    <xf numFmtId="9" fontId="20" fillId="0" borderId="0" xfId="7" applyFont="1" applyProtection="1"/>
    <xf numFmtId="37" fontId="37" fillId="0" borderId="0" xfId="6" applyProtection="1"/>
    <xf numFmtId="37" fontId="37" fillId="0" borderId="0" xfId="6" applyAlignment="1" applyProtection="1">
      <alignment horizontal="left"/>
    </xf>
    <xf numFmtId="164" fontId="41" fillId="2" borderId="1" xfId="1" applyNumberFormat="1" applyFont="1" applyFill="1" applyBorder="1" applyAlignment="1" applyProtection="1">
      <alignment horizontal="center" vertical="center" wrapText="1"/>
    </xf>
    <xf numFmtId="167" fontId="41" fillId="2" borderId="1" xfId="1" applyNumberFormat="1" applyFont="1" applyFill="1" applyBorder="1" applyAlignment="1" applyProtection="1">
      <alignment horizontal="center" vertical="center" wrapText="1"/>
    </xf>
    <xf numFmtId="10" fontId="41" fillId="2" borderId="1" xfId="7" applyNumberFormat="1" applyFont="1" applyFill="1" applyBorder="1" applyProtection="1"/>
    <xf numFmtId="164" fontId="41" fillId="2" borderId="1" xfId="1" applyNumberFormat="1" applyFont="1" applyFill="1" applyBorder="1" applyProtection="1"/>
    <xf numFmtId="0" fontId="12" fillId="2" borderId="6" xfId="0" applyFont="1" applyFill="1" applyBorder="1" applyAlignment="1" applyProtection="1">
      <alignment horizontal="left" vertical="center"/>
    </xf>
    <xf numFmtId="0" fontId="12" fillId="2" borderId="5" xfId="0" applyFont="1" applyFill="1" applyBorder="1" applyAlignment="1" applyProtection="1">
      <alignment horizontal="left" vertical="center"/>
    </xf>
    <xf numFmtId="0" fontId="12" fillId="5" borderId="1" xfId="0" applyFont="1" applyFill="1" applyBorder="1" applyAlignment="1" applyProtection="1">
      <alignment horizontal="center"/>
    </xf>
    <xf numFmtId="0" fontId="0" fillId="0" borderId="0" xfId="0" applyAlignment="1"/>
    <xf numFmtId="0" fontId="0" fillId="0" borderId="0" xfId="0" applyBorder="1" applyAlignment="1"/>
    <xf numFmtId="168" fontId="11" fillId="0" borderId="0" xfId="1" applyNumberFormat="1" applyFont="1" applyBorder="1" applyAlignment="1" applyProtection="1">
      <alignment horizontal="left" wrapText="1"/>
      <protection locked="0"/>
    </xf>
    <xf numFmtId="164" fontId="11" fillId="4" borderId="1" xfId="1" applyNumberFormat="1" applyFont="1" applyFill="1" applyBorder="1" applyProtection="1"/>
    <xf numFmtId="10" fontId="11" fillId="4" borderId="6" xfId="1" applyNumberFormat="1" applyFont="1" applyFill="1" applyBorder="1" applyAlignment="1" applyProtection="1">
      <alignment wrapText="1"/>
    </xf>
    <xf numFmtId="164" fontId="11" fillId="2" borderId="7" xfId="1" applyNumberFormat="1" applyFont="1" applyFill="1" applyBorder="1" applyProtection="1"/>
    <xf numFmtId="10" fontId="11" fillId="2" borderId="13" xfId="1" applyNumberFormat="1" applyFont="1" applyFill="1" applyBorder="1" applyAlignment="1" applyProtection="1">
      <alignment wrapText="1"/>
    </xf>
    <xf numFmtId="164" fontId="11" fillId="4" borderId="2" xfId="1" applyNumberFormat="1" applyFont="1" applyFill="1" applyBorder="1" applyProtection="1"/>
    <xf numFmtId="10" fontId="11" fillId="4" borderId="9" xfId="1" applyNumberFormat="1" applyFont="1" applyFill="1" applyBorder="1" applyAlignment="1" applyProtection="1">
      <alignment wrapText="1"/>
    </xf>
    <xf numFmtId="0" fontId="11" fillId="4" borderId="1" xfId="0" applyFont="1" applyFill="1" applyBorder="1" applyAlignment="1" applyProtection="1"/>
    <xf numFmtId="10" fontId="11" fillId="2" borderId="1" xfId="1" applyNumberFormat="1" applyFont="1" applyFill="1" applyBorder="1" applyAlignment="1" applyProtection="1">
      <alignment wrapText="1"/>
    </xf>
    <xf numFmtId="10" fontId="11" fillId="4" borderId="1" xfId="1" applyNumberFormat="1" applyFont="1" applyFill="1" applyBorder="1" applyAlignment="1" applyProtection="1">
      <alignment wrapText="1"/>
    </xf>
    <xf numFmtId="164" fontId="12" fillId="4" borderId="10" xfId="0" applyNumberFormat="1" applyFont="1" applyFill="1" applyBorder="1" applyProtection="1"/>
    <xf numFmtId="164" fontId="12" fillId="4" borderId="1" xfId="0" applyNumberFormat="1" applyFont="1" applyFill="1" applyBorder="1" applyProtection="1"/>
    <xf numFmtId="164" fontId="12" fillId="5" borderId="1" xfId="0" applyNumberFormat="1" applyFont="1" applyFill="1" applyBorder="1" applyProtection="1"/>
    <xf numFmtId="10" fontId="11" fillId="4" borderId="5" xfId="1" applyNumberFormat="1" applyFont="1" applyFill="1" applyBorder="1" applyAlignment="1" applyProtection="1">
      <alignment wrapText="1"/>
    </xf>
    <xf numFmtId="10" fontId="11" fillId="2" borderId="9" xfId="1" applyNumberFormat="1" applyFont="1" applyFill="1" applyBorder="1" applyAlignment="1" applyProtection="1">
      <alignment wrapText="1"/>
    </xf>
    <xf numFmtId="0" fontId="15" fillId="0" borderId="0" xfId="0" applyFont="1" applyFill="1" applyProtection="1"/>
    <xf numFmtId="10" fontId="11" fillId="0" borderId="0" xfId="1" applyNumberFormat="1" applyFont="1" applyFill="1" applyBorder="1" applyAlignment="1" applyProtection="1">
      <alignment wrapText="1"/>
    </xf>
    <xf numFmtId="164" fontId="12" fillId="4" borderId="12" xfId="0" applyNumberFormat="1" applyFont="1" applyFill="1" applyBorder="1" applyProtection="1"/>
    <xf numFmtId="10" fontId="12" fillId="2" borderId="8" xfId="1" applyNumberFormat="1" applyFont="1" applyFill="1" applyBorder="1" applyAlignment="1" applyProtection="1">
      <alignment wrapText="1"/>
    </xf>
    <xf numFmtId="10" fontId="12" fillId="2" borderId="5" xfId="1" applyNumberFormat="1" applyFont="1" applyFill="1" applyBorder="1" applyAlignment="1" applyProtection="1">
      <alignment wrapText="1"/>
    </xf>
    <xf numFmtId="10" fontId="12" fillId="2" borderId="13" xfId="1" applyNumberFormat="1" applyFont="1" applyFill="1" applyBorder="1" applyAlignment="1" applyProtection="1">
      <alignment wrapText="1"/>
    </xf>
    <xf numFmtId="0" fontId="11" fillId="0" borderId="0" xfId="5" applyFont="1" applyProtection="1"/>
    <xf numFmtId="37" fontId="11" fillId="0" borderId="0" xfId="5" applyNumberFormat="1" applyFont="1" applyFill="1" applyBorder="1" applyAlignment="1" applyProtection="1">
      <alignment vertical="center"/>
    </xf>
    <xf numFmtId="0" fontId="11" fillId="0" borderId="0" xfId="5" applyFont="1" applyFill="1" applyBorder="1" applyProtection="1"/>
    <xf numFmtId="0" fontId="11" fillId="0" borderId="0" xfId="0" applyFont="1" applyAlignment="1">
      <alignment horizontal="left"/>
    </xf>
    <xf numFmtId="0" fontId="11" fillId="0" borderId="0" xfId="0" applyFont="1"/>
    <xf numFmtId="164" fontId="11" fillId="2" borderId="1" xfId="1" applyNumberFormat="1" applyFont="1" applyFill="1" applyBorder="1" applyAlignment="1" applyProtection="1">
      <alignment horizontal="right" vertical="center"/>
    </xf>
    <xf numFmtId="43" fontId="12" fillId="2" borderId="1" xfId="1" applyFont="1" applyFill="1" applyBorder="1" applyAlignment="1">
      <alignment horizontal="center" vertical="center" wrapText="1"/>
    </xf>
    <xf numFmtId="0" fontId="11" fillId="0" borderId="0" xfId="5" applyFont="1" applyAlignment="1" applyProtection="1">
      <alignment horizontal="left" vertical="center"/>
    </xf>
    <xf numFmtId="43" fontId="11" fillId="0" borderId="0" xfId="1" applyFont="1" applyFill="1" applyBorder="1" applyAlignment="1">
      <alignment horizontal="left" vertical="center" wrapText="1"/>
    </xf>
    <xf numFmtId="164" fontId="11" fillId="0" borderId="0" xfId="1" applyNumberFormat="1" applyFont="1" applyFill="1" applyBorder="1" applyAlignment="1">
      <alignment horizontal="right" vertical="center"/>
    </xf>
    <xf numFmtId="0" fontId="11" fillId="0" borderId="0" xfId="5" applyFont="1" applyFill="1" applyBorder="1" applyAlignment="1" applyProtection="1">
      <alignment horizontal="center" vertical="center"/>
    </xf>
    <xf numFmtId="0" fontId="12" fillId="2" borderId="6" xfId="5" applyFont="1" applyFill="1" applyBorder="1" applyAlignment="1" applyProtection="1">
      <alignment horizontal="center" vertical="center" wrapText="1"/>
    </xf>
    <xf numFmtId="164" fontId="11" fillId="2" borderId="12" xfId="1" applyNumberFormat="1" applyFont="1" applyFill="1" applyBorder="1" applyAlignment="1">
      <alignment horizontal="right" vertical="center"/>
    </xf>
    <xf numFmtId="0" fontId="12" fillId="2" borderId="1" xfId="5" applyFont="1" applyFill="1" applyBorder="1" applyAlignment="1" applyProtection="1">
      <alignment horizontal="center" vertical="center"/>
    </xf>
    <xf numFmtId="175" fontId="11" fillId="2" borderId="12" xfId="1" applyNumberFormat="1" applyFont="1" applyFill="1" applyBorder="1" applyAlignment="1">
      <alignment horizontal="right" vertical="center"/>
    </xf>
    <xf numFmtId="0" fontId="12" fillId="0" borderId="0" xfId="5" applyFont="1" applyFill="1" applyBorder="1" applyAlignment="1" applyProtection="1">
      <alignment horizontal="center" vertical="center" wrapText="1"/>
    </xf>
    <xf numFmtId="0" fontId="12" fillId="2" borderId="6" xfId="5" applyFont="1" applyFill="1" applyBorder="1" applyAlignment="1" applyProtection="1">
      <alignment horizontal="center" wrapText="1"/>
    </xf>
    <xf numFmtId="0" fontId="11" fillId="0" borderId="0" xfId="5" applyFont="1" applyAlignment="1" applyProtection="1">
      <alignment horizontal="left"/>
    </xf>
    <xf numFmtId="0" fontId="11" fillId="0" borderId="1" xfId="0" applyFont="1" applyBorder="1" applyAlignment="1" applyProtection="1">
      <alignment horizontal="left"/>
      <protection locked="0"/>
    </xf>
    <xf numFmtId="0" fontId="11" fillId="2" borderId="12" xfId="0" applyFont="1" applyFill="1" applyBorder="1" applyAlignment="1" applyProtection="1">
      <alignment horizontal="center" vertical="center" wrapText="1"/>
    </xf>
    <xf numFmtId="0" fontId="12" fillId="4" borderId="6" xfId="0" applyFont="1" applyFill="1" applyBorder="1" applyAlignment="1" applyProtection="1">
      <alignment horizontal="left"/>
    </xf>
    <xf numFmtId="0" fontId="12" fillId="0" borderId="0" xfId="0" quotePrefix="1" applyFont="1" applyFill="1" applyBorder="1" applyAlignment="1" applyProtection="1">
      <alignment horizontal="center" vertical="center" wrapText="1"/>
    </xf>
    <xf numFmtId="0" fontId="15" fillId="0" borderId="0" xfId="0" applyFont="1" applyFill="1" applyBorder="1" applyAlignment="1" applyProtection="1">
      <alignment horizontal="center"/>
    </xf>
    <xf numFmtId="0" fontId="12" fillId="2" borderId="1" xfId="0" quotePrefix="1"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1" fillId="5" borderId="6" xfId="0" applyFont="1" applyFill="1" applyBorder="1" applyAlignment="1" applyProtection="1"/>
    <xf numFmtId="0" fontId="11" fillId="2" borderId="6" xfId="0" applyFont="1" applyFill="1" applyBorder="1" applyAlignment="1" applyProtection="1">
      <alignment horizontal="left"/>
    </xf>
    <xf numFmtId="164" fontId="12" fillId="5" borderId="6" xfId="1" applyNumberFormat="1" applyFont="1" applyFill="1" applyBorder="1" applyProtection="1"/>
    <xf numFmtId="164" fontId="11" fillId="4" borderId="6" xfId="1" applyNumberFormat="1" applyFont="1" applyFill="1" applyBorder="1" applyProtection="1"/>
    <xf numFmtId="164" fontId="11" fillId="4" borderId="3" xfId="1" applyNumberFormat="1" applyFont="1" applyFill="1" applyBorder="1" applyProtection="1"/>
    <xf numFmtId="164" fontId="12" fillId="5" borderId="1" xfId="1" applyNumberFormat="1" applyFont="1" applyFill="1" applyBorder="1" applyProtection="1"/>
    <xf numFmtId="164" fontId="12" fillId="5" borderId="7" xfId="1" applyNumberFormat="1" applyFont="1" applyFill="1" applyBorder="1" applyProtection="1"/>
    <xf numFmtId="0" fontId="11" fillId="5" borderId="1" xfId="0" applyFont="1" applyFill="1" applyBorder="1" applyAlignment="1" applyProtection="1"/>
    <xf numFmtId="0" fontId="12" fillId="4" borderId="6" xfId="0" applyFont="1" applyFill="1" applyBorder="1" applyProtection="1"/>
    <xf numFmtId="0" fontId="0" fillId="5" borderId="12" xfId="0" applyFill="1" applyBorder="1" applyAlignment="1" applyProtection="1">
      <alignment horizontal="left" vertical="center"/>
    </xf>
    <xf numFmtId="0" fontId="11" fillId="3" borderId="1" xfId="0"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18" fillId="3" borderId="1" xfId="0" applyFont="1" applyFill="1" applyBorder="1" applyAlignment="1" applyProtection="1">
      <protection locked="0"/>
    </xf>
    <xf numFmtId="0" fontId="0" fillId="3" borderId="1" xfId="0" applyFill="1" applyBorder="1" applyAlignment="1" applyProtection="1">
      <protection locked="0"/>
    </xf>
    <xf numFmtId="164" fontId="12" fillId="5" borderId="5" xfId="0" applyNumberFormat="1" applyFont="1" applyFill="1" applyBorder="1" applyProtection="1"/>
    <xf numFmtId="164" fontId="12" fillId="4" borderId="5" xfId="0" applyNumberFormat="1" applyFont="1" applyFill="1" applyBorder="1" applyProtection="1"/>
    <xf numFmtId="10" fontId="12" fillId="4" borderId="1" xfId="1" applyNumberFormat="1" applyFont="1" applyFill="1" applyBorder="1" applyAlignment="1" applyProtection="1">
      <alignment wrapText="1"/>
    </xf>
    <xf numFmtId="164" fontId="11" fillId="5" borderId="1" xfId="1" applyNumberFormat="1" applyFont="1" applyFill="1" applyBorder="1" applyAlignment="1" applyProtection="1">
      <alignment horizontal="right"/>
    </xf>
    <xf numFmtId="9" fontId="15" fillId="5" borderId="1" xfId="0" applyNumberFormat="1" applyFont="1" applyFill="1" applyBorder="1" applyAlignment="1" applyProtection="1">
      <alignment horizontal="center"/>
    </xf>
    <xf numFmtId="166" fontId="11" fillId="5" borderId="1" xfId="0" applyNumberFormat="1" applyFont="1" applyFill="1" applyBorder="1" applyAlignment="1" applyProtection="1">
      <alignment horizontal="center"/>
    </xf>
    <xf numFmtId="0" fontId="12" fillId="0" borderId="0" xfId="0" applyFont="1" applyFill="1" applyProtection="1"/>
    <xf numFmtId="164" fontId="13" fillId="2" borderId="6" xfId="0" applyNumberFormat="1" applyFont="1" applyFill="1" applyBorder="1" applyAlignment="1" applyProtection="1">
      <alignment horizontal="left" vertical="center" wrapText="1"/>
    </xf>
    <xf numFmtId="10" fontId="18" fillId="0" borderId="0" xfId="7" applyNumberFormat="1" applyFont="1" applyFill="1" applyBorder="1" applyProtection="1"/>
    <xf numFmtId="43" fontId="11" fillId="2" borderId="1" xfId="1" applyNumberFormat="1" applyFont="1" applyFill="1" applyBorder="1" applyAlignment="1">
      <alignment horizontal="right" vertical="center"/>
    </xf>
    <xf numFmtId="1" fontId="13" fillId="0" borderId="1" xfId="0" applyNumberFormat="1" applyFont="1" applyFill="1" applyBorder="1" applyAlignment="1" applyProtection="1">
      <alignment horizontal="center" vertical="center" wrapText="1"/>
      <protection locked="0"/>
    </xf>
    <xf numFmtId="43" fontId="12" fillId="2" borderId="12" xfId="1" applyNumberFormat="1" applyFont="1" applyFill="1" applyBorder="1" applyAlignment="1">
      <alignment horizontal="right" vertical="center"/>
    </xf>
    <xf numFmtId="0" fontId="12" fillId="0" borderId="13" xfId="5" applyFont="1" applyFill="1" applyBorder="1" applyAlignment="1" applyProtection="1">
      <alignment horizontal="right" vertical="center"/>
    </xf>
    <xf numFmtId="164" fontId="12" fillId="2" borderId="1" xfId="1" applyNumberFormat="1" applyFont="1" applyFill="1" applyBorder="1" applyAlignment="1" applyProtection="1">
      <alignment horizontal="right"/>
    </xf>
    <xf numFmtId="164" fontId="12" fillId="2" borderId="7" xfId="1" applyNumberFormat="1" applyFont="1" applyFill="1" applyBorder="1" applyProtection="1"/>
    <xf numFmtId="164" fontId="12" fillId="2" borderId="2" xfId="1" applyNumberFormat="1" applyFont="1" applyFill="1" applyBorder="1" applyProtection="1"/>
    <xf numFmtId="10" fontId="12" fillId="2" borderId="9" xfId="1" applyNumberFormat="1" applyFont="1" applyFill="1" applyBorder="1" applyAlignment="1" applyProtection="1">
      <alignment wrapText="1"/>
    </xf>
    <xf numFmtId="10" fontId="11" fillId="2" borderId="2" xfId="1" applyNumberFormat="1" applyFont="1" applyFill="1" applyBorder="1" applyAlignment="1" applyProtection="1">
      <alignment wrapText="1"/>
    </xf>
    <xf numFmtId="0" fontId="10" fillId="0" borderId="0" xfId="7" quotePrefix="1" applyNumberFormat="1" applyFont="1" applyFill="1" applyBorder="1" applyAlignment="1" applyProtection="1">
      <alignment horizontal="center" vertical="justify"/>
    </xf>
    <xf numFmtId="164" fontId="16" fillId="6" borderId="1" xfId="1" applyNumberFormat="1" applyFont="1" applyFill="1" applyBorder="1" applyProtection="1">
      <protection locked="0"/>
    </xf>
    <xf numFmtId="168" fontId="11" fillId="0" borderId="0" xfId="1" applyNumberFormat="1" applyFont="1" applyBorder="1" applyAlignment="1" applyProtection="1">
      <alignment horizontal="left" wrapText="1"/>
    </xf>
    <xf numFmtId="0" fontId="8" fillId="0" borderId="0" xfId="0" applyFont="1" applyBorder="1" applyProtection="1"/>
    <xf numFmtId="0" fontId="12" fillId="0" borderId="0" xfId="0" applyFont="1" applyFill="1" applyBorder="1" applyAlignment="1" applyProtection="1"/>
    <xf numFmtId="0" fontId="8" fillId="0" borderId="0" xfId="0" applyFont="1" applyProtection="1"/>
    <xf numFmtId="0" fontId="8" fillId="0" borderId="0" xfId="0" applyFont="1" applyAlignment="1" applyProtection="1">
      <alignment horizontal="left"/>
    </xf>
    <xf numFmtId="0" fontId="46" fillId="0" borderId="0" xfId="0" applyNumberFormat="1" applyFont="1" applyFill="1" applyProtection="1"/>
    <xf numFmtId="0" fontId="11" fillId="0" borderId="0" xfId="0" applyFont="1" applyAlignment="1" applyProtection="1">
      <alignment horizontal="left"/>
    </xf>
    <xf numFmtId="0" fontId="11" fillId="0" borderId="1" xfId="0" applyFont="1" applyFill="1" applyBorder="1" applyAlignment="1" applyProtection="1">
      <alignment horizontal="center" vertical="center"/>
      <protection locked="0"/>
    </xf>
    <xf numFmtId="0" fontId="8" fillId="0" borderId="0" xfId="0" applyFont="1" applyAlignment="1">
      <alignment wrapText="1"/>
    </xf>
    <xf numFmtId="165" fontId="11" fillId="2" borderId="3" xfId="0" applyNumberFormat="1" applyFont="1" applyFill="1" applyBorder="1" applyAlignment="1" applyProtection="1">
      <alignment horizontal="center" vertical="center" wrapText="1"/>
    </xf>
    <xf numFmtId="165" fontId="11" fillId="2" borderId="11" xfId="0" applyNumberFormat="1" applyFont="1" applyFill="1" applyBorder="1" applyAlignment="1" applyProtection="1">
      <alignment horizontal="center" vertical="center" wrapText="1"/>
    </xf>
    <xf numFmtId="173" fontId="11" fillId="2" borderId="3" xfId="2" applyNumberFormat="1" applyFont="1" applyFill="1" applyBorder="1" applyAlignment="1" applyProtection="1">
      <alignment horizontal="center" vertical="center"/>
    </xf>
    <xf numFmtId="37" fontId="11" fillId="0" borderId="1" xfId="0" applyNumberFormat="1" applyFont="1" applyFill="1" applyBorder="1" applyAlignment="1" applyProtection="1">
      <alignment horizontal="left" vertical="center"/>
      <protection locked="0"/>
    </xf>
    <xf numFmtId="172" fontId="11" fillId="2" borderId="8" xfId="2" applyNumberFormat="1" applyFont="1" applyFill="1" applyBorder="1" applyAlignment="1" applyProtection="1">
      <alignment horizontal="center" vertical="center"/>
    </xf>
    <xf numFmtId="37" fontId="12" fillId="2" borderId="7" xfId="0" applyNumberFormat="1" applyFont="1" applyFill="1" applyBorder="1" applyAlignment="1" applyProtection="1">
      <alignment horizontal="left" vertical="center"/>
    </xf>
    <xf numFmtId="37" fontId="11" fillId="2" borderId="7" xfId="0" applyNumberFormat="1" applyFont="1" applyFill="1" applyBorder="1" applyAlignment="1" applyProtection="1">
      <alignment horizontal="left" vertical="center"/>
    </xf>
    <xf numFmtId="168" fontId="12" fillId="7" borderId="3" xfId="1" applyNumberFormat="1" applyFont="1" applyFill="1" applyBorder="1" applyAlignment="1" applyProtection="1">
      <alignment horizontal="center" vertical="center" wrapText="1"/>
    </xf>
    <xf numFmtId="168" fontId="12" fillId="7" borderId="4" xfId="1" applyNumberFormat="1" applyFont="1" applyFill="1" applyBorder="1" applyAlignment="1" applyProtection="1">
      <alignment horizontal="center" vertical="center" wrapText="1"/>
    </xf>
    <xf numFmtId="10" fontId="11" fillId="2" borderId="3" xfId="1" applyNumberFormat="1" applyFont="1" applyFill="1" applyBorder="1" applyAlignment="1" applyProtection="1">
      <alignment horizontal="right" wrapText="1"/>
    </xf>
    <xf numFmtId="0" fontId="11" fillId="2" borderId="2" xfId="1" applyNumberFormat="1" applyFont="1" applyFill="1" applyBorder="1" applyAlignment="1" applyProtection="1">
      <alignment horizontal="right"/>
    </xf>
    <xf numFmtId="164" fontId="11" fillId="7" borderId="1" xfId="1" applyNumberFormat="1" applyFont="1" applyFill="1" applyBorder="1" applyAlignment="1" applyProtection="1">
      <alignment horizontal="right" vertical="center"/>
    </xf>
    <xf numFmtId="0" fontId="56" fillId="0" borderId="10" xfId="0" applyFont="1" applyFill="1" applyBorder="1" applyAlignment="1" applyProtection="1">
      <alignment horizontal="left" vertical="top" wrapText="1"/>
      <protection locked="0"/>
    </xf>
    <xf numFmtId="173" fontId="57" fillId="2" borderId="10" xfId="0" applyNumberFormat="1" applyFont="1" applyFill="1" applyBorder="1" applyAlignment="1" applyProtection="1">
      <alignment horizontal="center" vertical="center" wrapText="1"/>
    </xf>
    <xf numFmtId="9" fontId="57" fillId="2" borderId="2" xfId="0" applyNumberFormat="1" applyFont="1" applyFill="1" applyBorder="1" applyAlignment="1" applyProtection="1">
      <alignment horizontal="center" vertical="center" wrapText="1"/>
    </xf>
    <xf numFmtId="2" fontId="57" fillId="2" borderId="7" xfId="0" applyNumberFormat="1" applyFont="1" applyFill="1" applyBorder="1" applyAlignment="1" applyProtection="1">
      <alignment horizontal="center" vertical="center" wrapText="1"/>
    </xf>
    <xf numFmtId="173" fontId="57" fillId="2" borderId="1" xfId="1" applyNumberFormat="1" applyFont="1" applyFill="1" applyBorder="1" applyAlignment="1" applyProtection="1">
      <alignment horizontal="center" vertical="center"/>
    </xf>
    <xf numFmtId="165" fontId="12" fillId="2" borderId="1" xfId="0" applyNumberFormat="1" applyFont="1" applyFill="1" applyBorder="1" applyAlignment="1" applyProtection="1">
      <alignment horizontal="center" vertical="center" wrapText="1"/>
    </xf>
    <xf numFmtId="5" fontId="11" fillId="3" borderId="1" xfId="2" applyNumberFormat="1" applyFont="1" applyFill="1" applyBorder="1" applyAlignment="1" applyProtection="1">
      <alignment horizontal="left" vertical="top" wrapText="1"/>
      <protection locked="0"/>
    </xf>
    <xf numFmtId="164" fontId="57" fillId="0" borderId="1" xfId="0" applyNumberFormat="1" applyFont="1" applyFill="1" applyBorder="1" applyProtection="1">
      <protection locked="0"/>
    </xf>
    <xf numFmtId="164" fontId="57" fillId="0" borderId="1" xfId="1" applyNumberFormat="1" applyFont="1" applyBorder="1" applyProtection="1">
      <protection locked="0"/>
    </xf>
    <xf numFmtId="164" fontId="57" fillId="0" borderId="1" xfId="1" applyNumberFormat="1" applyFont="1" applyFill="1" applyBorder="1" applyProtection="1">
      <protection locked="0"/>
    </xf>
    <xf numFmtId="164" fontId="57" fillId="0" borderId="2" xfId="1" applyNumberFormat="1" applyFont="1" applyFill="1" applyBorder="1" applyProtection="1">
      <protection locked="0"/>
    </xf>
    <xf numFmtId="164" fontId="57" fillId="0" borderId="1" xfId="1" applyNumberFormat="1" applyFont="1" applyBorder="1" applyAlignment="1" applyProtection="1">
      <alignment vertical="center"/>
      <protection locked="0"/>
    </xf>
    <xf numFmtId="164" fontId="57" fillId="0" borderId="6" xfId="1" applyNumberFormat="1" applyFont="1" applyFill="1" applyBorder="1" applyProtection="1">
      <protection locked="0"/>
    </xf>
    <xf numFmtId="164" fontId="57" fillId="3" borderId="1" xfId="0" applyNumberFormat="1" applyFont="1" applyFill="1" applyBorder="1" applyProtection="1">
      <protection locked="0"/>
    </xf>
    <xf numFmtId="164" fontId="57" fillId="0" borderId="6" xfId="1" applyNumberFormat="1" applyFont="1" applyBorder="1" applyProtection="1">
      <protection locked="0"/>
    </xf>
    <xf numFmtId="164" fontId="57" fillId="4" borderId="1" xfId="1" applyNumberFormat="1" applyFont="1" applyFill="1" applyBorder="1" applyProtection="1"/>
    <xf numFmtId="1" fontId="57" fillId="0" borderId="1" xfId="1" applyNumberFormat="1" applyFont="1" applyFill="1" applyBorder="1" applyAlignment="1" applyProtection="1">
      <alignment horizontal="right" vertical="center" wrapText="1"/>
      <protection locked="0"/>
    </xf>
    <xf numFmtId="1" fontId="57" fillId="0" borderId="1" xfId="0" applyNumberFormat="1" applyFont="1" applyFill="1" applyBorder="1" applyAlignment="1" applyProtection="1">
      <alignment horizontal="right" vertical="center" wrapText="1"/>
      <protection locked="0"/>
    </xf>
    <xf numFmtId="6" fontId="11" fillId="2" borderId="7" xfId="0" applyNumberFormat="1" applyFont="1" applyFill="1" applyBorder="1" applyAlignment="1" applyProtection="1">
      <alignment horizontal="center" wrapText="1"/>
    </xf>
    <xf numFmtId="173" fontId="57" fillId="7" borderId="2" xfId="0" applyNumberFormat="1" applyFont="1" applyFill="1" applyBorder="1" applyAlignment="1" applyProtection="1">
      <alignment horizontal="center" vertical="center" wrapText="1"/>
    </xf>
    <xf numFmtId="10" fontId="57" fillId="7" borderId="2" xfId="1" applyNumberFormat="1" applyFont="1" applyFill="1" applyBorder="1" applyAlignment="1" applyProtection="1">
      <alignment horizontal="center" vertical="center"/>
    </xf>
    <xf numFmtId="0" fontId="58" fillId="0" borderId="9" xfId="0" applyFont="1" applyBorder="1" applyAlignment="1" applyProtection="1">
      <alignment horizontal="right" vertical="center"/>
    </xf>
    <xf numFmtId="0" fontId="58" fillId="0" borderId="0" xfId="0" applyFont="1" applyAlignment="1" applyProtection="1">
      <alignment horizontal="right" vertical="center"/>
    </xf>
    <xf numFmtId="0" fontId="12" fillId="0" borderId="0" xfId="0" applyFont="1" applyFill="1" applyBorder="1" applyAlignment="1" applyProtection="1">
      <alignment horizontal="center" vertical="center"/>
    </xf>
    <xf numFmtId="0" fontId="0" fillId="0" borderId="0" xfId="0" applyAlignment="1" applyProtection="1">
      <alignment horizontal="center"/>
    </xf>
    <xf numFmtId="0" fontId="12" fillId="0" borderId="0" xfId="0" applyFont="1" applyAlignment="1" applyProtection="1">
      <alignment horizontal="right"/>
    </xf>
    <xf numFmtId="49" fontId="8" fillId="0" borderId="0" xfId="0" applyNumberFormat="1" applyFont="1" applyAlignment="1" applyProtection="1">
      <alignment horizontal="center" vertical="top"/>
    </xf>
    <xf numFmtId="0" fontId="47" fillId="0" borderId="0" xfId="0" applyNumberFormat="1" applyFont="1" applyAlignment="1" applyProtection="1">
      <alignment horizontal="right" vertical="top" wrapText="1"/>
    </xf>
    <xf numFmtId="174" fontId="8" fillId="0" borderId="0" xfId="0" applyNumberFormat="1" applyFont="1" applyProtection="1"/>
    <xf numFmtId="49" fontId="48" fillId="0" borderId="0" xfId="0" applyNumberFormat="1" applyFont="1" applyAlignment="1" applyProtection="1">
      <alignment horizontal="center" vertical="top"/>
    </xf>
    <xf numFmtId="174" fontId="48" fillId="0" borderId="0" xfId="0" applyNumberFormat="1" applyFont="1" applyAlignment="1" applyProtection="1">
      <alignment horizontal="center" vertical="top" wrapText="1"/>
    </xf>
    <xf numFmtId="174" fontId="48" fillId="0" borderId="0" xfId="0" applyNumberFormat="1" applyFont="1" applyAlignment="1" applyProtection="1">
      <alignment horizontal="center"/>
    </xf>
    <xf numFmtId="174" fontId="8" fillId="0" borderId="0" xfId="0" applyNumberFormat="1" applyFont="1"/>
    <xf numFmtId="174" fontId="8" fillId="0" borderId="0" xfId="0" applyNumberFormat="1" applyFont="1" applyFill="1"/>
    <xf numFmtId="49" fontId="8" fillId="0" borderId="0" xfId="0" applyNumberFormat="1" applyFont="1" applyFill="1" applyBorder="1" applyAlignment="1" applyProtection="1">
      <alignment horizontal="center" vertical="top"/>
    </xf>
    <xf numFmtId="0" fontId="8" fillId="0" borderId="0" xfId="0" applyFont="1" applyFill="1" applyBorder="1" applyAlignment="1" applyProtection="1">
      <alignment vertical="top" wrapText="1"/>
    </xf>
    <xf numFmtId="0" fontId="8" fillId="0" borderId="0" xfId="0" applyFont="1" applyFill="1" applyBorder="1" applyProtection="1"/>
    <xf numFmtId="49" fontId="59" fillId="8" borderId="0" xfId="0" applyNumberFormat="1" applyFont="1" applyFill="1" applyBorder="1" applyAlignment="1">
      <alignment horizontal="left" vertical="center"/>
    </xf>
    <xf numFmtId="174" fontId="60" fillId="8" borderId="0" xfId="0" applyNumberFormat="1" applyFont="1" applyFill="1" applyBorder="1" applyAlignment="1">
      <alignment vertical="top" wrapText="1"/>
    </xf>
    <xf numFmtId="49" fontId="59" fillId="0" borderId="0" xfId="0" applyNumberFormat="1" applyFont="1" applyFill="1" applyBorder="1" applyAlignment="1">
      <alignment horizontal="center" vertical="top"/>
    </xf>
    <xf numFmtId="174" fontId="60" fillId="0" borderId="0" xfId="0" applyNumberFormat="1" applyFont="1" applyFill="1" applyBorder="1" applyAlignment="1">
      <alignment vertical="top" wrapText="1"/>
    </xf>
    <xf numFmtId="49" fontId="8" fillId="0" borderId="0" xfId="0" applyNumberFormat="1" applyFont="1" applyBorder="1" applyAlignment="1">
      <alignment horizontal="center" vertical="top"/>
    </xf>
    <xf numFmtId="174" fontId="8" fillId="0" borderId="0" xfId="0" applyNumberFormat="1" applyFont="1" applyBorder="1" applyAlignment="1">
      <alignment vertical="top" wrapText="1"/>
    </xf>
    <xf numFmtId="0" fontId="8" fillId="0" borderId="0" xfId="0" applyFont="1" applyBorder="1" applyAlignment="1">
      <alignment vertical="top" wrapText="1"/>
    </xf>
    <xf numFmtId="49" fontId="61" fillId="0" borderId="0" xfId="0" applyNumberFormat="1" applyFont="1" applyBorder="1" applyAlignment="1">
      <alignment horizontal="center" vertical="top"/>
    </xf>
    <xf numFmtId="49" fontId="8" fillId="0" borderId="0" xfId="0" applyNumberFormat="1" applyFont="1" applyBorder="1" applyAlignment="1" applyProtection="1">
      <alignment horizontal="center" vertical="top"/>
    </xf>
    <xf numFmtId="0" fontId="8" fillId="0" borderId="0" xfId="0" applyFont="1" applyBorder="1" applyAlignment="1" applyProtection="1">
      <alignment vertical="top" wrapText="1"/>
    </xf>
    <xf numFmtId="49" fontId="61" fillId="0" borderId="0" xfId="0" applyNumberFormat="1" applyFont="1" applyBorder="1" applyAlignment="1" applyProtection="1">
      <alignment horizontal="center" vertical="top"/>
    </xf>
    <xf numFmtId="0" fontId="8" fillId="0" borderId="0" xfId="5" applyFont="1" applyBorder="1" applyAlignment="1" applyProtection="1">
      <alignment vertical="top" wrapText="1"/>
    </xf>
    <xf numFmtId="0" fontId="13" fillId="0" borderId="0" xfId="0" applyNumberFormat="1" applyFont="1" applyAlignment="1" applyProtection="1">
      <alignment horizontal="right" vertical="center" wrapText="1"/>
    </xf>
    <xf numFmtId="0" fontId="58" fillId="0" borderId="0" xfId="0" applyFont="1" applyBorder="1" applyAlignment="1" applyProtection="1">
      <alignment horizontal="right" vertical="center"/>
    </xf>
    <xf numFmtId="0" fontId="12" fillId="0" borderId="9" xfId="0" applyFont="1" applyBorder="1" applyAlignment="1" applyProtection="1">
      <alignment horizontal="right" vertical="center"/>
    </xf>
    <xf numFmtId="164" fontId="11" fillId="0" borderId="1" xfId="0" applyNumberFormat="1" applyFont="1" applyFill="1" applyBorder="1" applyProtection="1">
      <protection locked="0"/>
    </xf>
    <xf numFmtId="0" fontId="11" fillId="0" borderId="1" xfId="1" applyNumberFormat="1" applyFont="1" applyFill="1" applyBorder="1" applyAlignment="1" applyProtection="1">
      <alignment horizontal="left"/>
      <protection locked="0"/>
    </xf>
    <xf numFmtId="0" fontId="8" fillId="0" borderId="0" xfId="0" applyFont="1"/>
    <xf numFmtId="1" fontId="11" fillId="0" borderId="1" xfId="0" applyNumberFormat="1" applyFont="1" applyBorder="1" applyAlignment="1" applyProtection="1">
      <alignment horizontal="center"/>
      <protection locked="0"/>
    </xf>
    <xf numFmtId="0" fontId="0" fillId="6" borderId="0" xfId="0" applyFill="1" applyAlignment="1">
      <alignment vertical="center"/>
    </xf>
    <xf numFmtId="0" fontId="0" fillId="6" borderId="0" xfId="0" applyFill="1" applyAlignment="1">
      <alignment horizontal="center" vertical="center"/>
    </xf>
    <xf numFmtId="0" fontId="0" fillId="6" borderId="0" xfId="0" applyFill="1" applyAlignment="1" applyProtection="1">
      <alignment horizontal="center" vertical="center"/>
    </xf>
    <xf numFmtId="0" fontId="0" fillId="6" borderId="0" xfId="0" applyFill="1" applyAlignment="1" applyProtection="1">
      <alignment vertical="center"/>
    </xf>
    <xf numFmtId="0" fontId="7" fillId="6" borderId="0" xfId="0" applyFont="1" applyFill="1" applyAlignment="1" applyProtection="1">
      <alignment horizontal="left" vertical="center"/>
    </xf>
    <xf numFmtId="0" fontId="7" fillId="7" borderId="1" xfId="0" applyFont="1" applyFill="1" applyBorder="1" applyAlignment="1" applyProtection="1">
      <alignment horizontal="center" vertical="center" wrapText="1"/>
    </xf>
    <xf numFmtId="172" fontId="7" fillId="7" borderId="1" xfId="0" applyNumberFormat="1" applyFont="1" applyFill="1" applyBorder="1" applyAlignment="1" applyProtection="1">
      <alignment horizontal="center" vertical="center" wrapText="1"/>
    </xf>
    <xf numFmtId="49" fontId="8" fillId="9" borderId="1" xfId="0" applyNumberFormat="1" applyFont="1" applyFill="1" applyBorder="1" applyAlignment="1" applyProtection="1">
      <alignment horizontal="center" vertical="center"/>
    </xf>
    <xf numFmtId="0" fontId="0" fillId="9" borderId="1" xfId="0" applyFill="1" applyBorder="1" applyAlignment="1" applyProtection="1">
      <alignment horizontal="center" vertical="center"/>
    </xf>
    <xf numFmtId="0" fontId="8" fillId="9" borderId="1" xfId="0" applyFont="1" applyFill="1" applyBorder="1" applyAlignment="1" applyProtection="1">
      <alignment horizontal="center" vertical="center"/>
    </xf>
    <xf numFmtId="1" fontId="0" fillId="9" borderId="1" xfId="0" applyNumberFormat="1" applyFill="1" applyBorder="1" applyAlignment="1" applyProtection="1">
      <alignment horizontal="center" vertical="center"/>
    </xf>
    <xf numFmtId="49" fontId="0" fillId="9" borderId="1" xfId="0" applyNumberFormat="1" applyFill="1" applyBorder="1" applyAlignment="1" applyProtection="1">
      <alignment horizontal="center" vertical="center"/>
    </xf>
    <xf numFmtId="0" fontId="0" fillId="6" borderId="0" xfId="0" applyFill="1"/>
    <xf numFmtId="0" fontId="16" fillId="6" borderId="0" xfId="0" applyFont="1" applyFill="1" applyProtection="1"/>
    <xf numFmtId="0" fontId="16" fillId="6" borderId="0" xfId="0" applyFont="1" applyFill="1" applyBorder="1" applyProtection="1"/>
    <xf numFmtId="0" fontId="16" fillId="6" borderId="0" xfId="0" applyFont="1" applyFill="1" applyBorder="1" applyAlignment="1" applyProtection="1">
      <alignment vertical="center"/>
    </xf>
    <xf numFmtId="0" fontId="51" fillId="2" borderId="6" xfId="0" applyFont="1" applyFill="1" applyBorder="1" applyAlignment="1" applyProtection="1">
      <alignment horizontal="left" vertical="center"/>
    </xf>
    <xf numFmtId="37" fontId="52" fillId="7" borderId="1" xfId="0" applyNumberFormat="1" applyFont="1" applyFill="1" applyBorder="1" applyAlignment="1" applyProtection="1">
      <alignment horizontal="center" vertical="center"/>
    </xf>
    <xf numFmtId="0" fontId="52" fillId="6" borderId="1" xfId="0" applyFont="1" applyFill="1" applyBorder="1" applyProtection="1">
      <protection locked="0"/>
    </xf>
    <xf numFmtId="0" fontId="31" fillId="6" borderId="0" xfId="0" applyFont="1" applyFill="1" applyProtection="1"/>
    <xf numFmtId="0" fontId="54" fillId="2" borderId="1" xfId="0" applyFont="1" applyFill="1" applyBorder="1" applyAlignment="1" applyProtection="1">
      <alignment horizontal="right" vertical="center"/>
    </xf>
    <xf numFmtId="0" fontId="53" fillId="4" borderId="1" xfId="0" applyFont="1" applyFill="1" applyBorder="1" applyAlignment="1" applyProtection="1">
      <alignment horizontal="center" vertical="center" wrapText="1"/>
    </xf>
    <xf numFmtId="0" fontId="54" fillId="2" borderId="9" xfId="0" applyFont="1" applyFill="1" applyBorder="1" applyAlignment="1" applyProtection="1">
      <alignment horizontal="right"/>
    </xf>
    <xf numFmtId="164" fontId="16" fillId="2" borderId="2" xfId="0" applyNumberFormat="1" applyFont="1" applyFill="1" applyBorder="1" applyProtection="1"/>
    <xf numFmtId="0" fontId="55" fillId="6" borderId="0" xfId="0" applyFont="1" applyFill="1" applyBorder="1" applyAlignment="1" applyProtection="1"/>
    <xf numFmtId="0" fontId="54" fillId="2" borderId="7" xfId="0" applyFont="1" applyFill="1" applyBorder="1" applyAlignment="1" applyProtection="1">
      <alignment horizontal="right"/>
    </xf>
    <xf numFmtId="0" fontId="54" fillId="2" borderId="12" xfId="0" applyFont="1" applyFill="1" applyBorder="1" applyAlignment="1" applyProtection="1">
      <alignment horizontal="right"/>
    </xf>
    <xf numFmtId="0" fontId="54" fillId="2" borderId="0" xfId="0" applyFont="1" applyFill="1" applyBorder="1" applyAlignment="1" applyProtection="1">
      <alignment horizontal="right"/>
    </xf>
    <xf numFmtId="0" fontId="16" fillId="2" borderId="1" xfId="0" applyFont="1" applyFill="1" applyBorder="1" applyAlignment="1" applyProtection="1"/>
    <xf numFmtId="0" fontId="54" fillId="2" borderId="12" xfId="0" applyFont="1" applyFill="1" applyBorder="1" applyAlignment="1" applyProtection="1">
      <alignment horizontal="left" indent="1"/>
    </xf>
    <xf numFmtId="164" fontId="16" fillId="2" borderId="1" xfId="0" applyNumberFormat="1" applyFont="1" applyFill="1" applyBorder="1" applyProtection="1"/>
    <xf numFmtId="37" fontId="16" fillId="0" borderId="1" xfId="0" applyNumberFormat="1" applyFont="1" applyFill="1" applyBorder="1" applyProtection="1">
      <protection locked="0"/>
    </xf>
    <xf numFmtId="0" fontId="51" fillId="2" borderId="5" xfId="0" applyFont="1" applyFill="1" applyBorder="1" applyAlignment="1" applyProtection="1">
      <alignment horizontal="left" vertical="center"/>
    </xf>
    <xf numFmtId="0" fontId="52" fillId="2" borderId="1" xfId="0" applyFont="1" applyFill="1" applyBorder="1" applyAlignment="1" applyProtection="1">
      <alignment horizontal="left" vertical="center"/>
    </xf>
    <xf numFmtId="0" fontId="57" fillId="2" borderId="6" xfId="0" applyFont="1" applyFill="1" applyBorder="1" applyAlignment="1" applyProtection="1">
      <alignment horizontal="left"/>
    </xf>
    <xf numFmtId="0" fontId="57" fillId="2" borderId="5" xfId="0" applyFont="1" applyFill="1" applyBorder="1" applyAlignment="1" applyProtection="1">
      <alignment horizontal="left"/>
    </xf>
    <xf numFmtId="0" fontId="57" fillId="2" borderId="12" xfId="0" applyFont="1" applyFill="1" applyBorder="1" applyAlignment="1" applyProtection="1">
      <alignment horizontal="left"/>
    </xf>
    <xf numFmtId="0" fontId="7" fillId="6" borderId="0" xfId="0" applyFont="1" applyFill="1" applyAlignment="1">
      <alignment vertical="center"/>
    </xf>
    <xf numFmtId="0" fontId="53" fillId="4" borderId="12" xfId="0" applyFont="1" applyFill="1" applyBorder="1" applyAlignment="1" applyProtection="1">
      <alignment horizontal="center" vertical="center" wrapText="1"/>
    </xf>
    <xf numFmtId="164" fontId="57" fillId="7" borderId="1" xfId="1" applyNumberFormat="1" applyFont="1" applyFill="1" applyBorder="1" applyProtection="1"/>
    <xf numFmtId="176" fontId="16" fillId="7" borderId="1" xfId="1" applyNumberFormat="1" applyFont="1" applyFill="1" applyBorder="1" applyProtection="1"/>
    <xf numFmtId="0" fontId="11" fillId="7" borderId="1" xfId="7" quotePrefix="1" applyNumberFormat="1" applyFont="1" applyFill="1" applyBorder="1" applyAlignment="1" applyProtection="1">
      <alignment horizontal="center" vertical="justify"/>
    </xf>
    <xf numFmtId="0" fontId="12" fillId="7" borderId="1" xfId="7" quotePrefix="1" applyNumberFormat="1" applyFont="1" applyFill="1" applyBorder="1" applyAlignment="1" applyProtection="1">
      <alignment horizontal="center" vertical="justify"/>
    </xf>
    <xf numFmtId="0" fontId="12" fillId="7" borderId="1" xfId="5" applyFont="1" applyFill="1" applyBorder="1" applyAlignment="1" applyProtection="1">
      <alignment horizontal="center" vertical="center"/>
    </xf>
    <xf numFmtId="0" fontId="8" fillId="6" borderId="0" xfId="5" applyFill="1" applyBorder="1" applyProtection="1"/>
    <xf numFmtId="165" fontId="16" fillId="0" borderId="8" xfId="7" applyNumberFormat="1" applyFont="1" applyFill="1" applyBorder="1" applyAlignment="1" applyProtection="1">
      <alignment horizontal="center" vertical="center"/>
      <protection locked="0"/>
    </xf>
    <xf numFmtId="9" fontId="16" fillId="0" borderId="3" xfId="7" applyNumberFormat="1" applyFont="1" applyFill="1" applyBorder="1" applyAlignment="1" applyProtection="1">
      <alignment horizontal="center"/>
      <protection locked="0"/>
    </xf>
    <xf numFmtId="165" fontId="16" fillId="0" borderId="6" xfId="7" applyNumberFormat="1" applyFont="1" applyFill="1" applyBorder="1" applyAlignment="1" applyProtection="1">
      <alignment horizontal="center"/>
      <protection locked="0"/>
    </xf>
    <xf numFmtId="42" fontId="13" fillId="7" borderId="5" xfId="2" applyNumberFormat="1" applyFont="1" applyFill="1" applyBorder="1" applyAlignment="1" applyProtection="1">
      <alignment horizontal="center"/>
    </xf>
    <xf numFmtId="42" fontId="13" fillId="7" borderId="3" xfId="2" applyNumberFormat="1" applyFont="1" applyFill="1" applyBorder="1" applyProtection="1"/>
    <xf numFmtId="42" fontId="13" fillId="7" borderId="8" xfId="7" applyNumberFormat="1" applyFont="1" applyFill="1" applyBorder="1" applyProtection="1"/>
    <xf numFmtId="42" fontId="13" fillId="7" borderId="9" xfId="2" applyNumberFormat="1" applyFont="1" applyFill="1" applyBorder="1" applyAlignment="1" applyProtection="1">
      <alignment horizontal="left" indent="1"/>
    </xf>
    <xf numFmtId="164" fontId="16" fillId="2" borderId="4" xfId="0" applyNumberFormat="1" applyFont="1" applyFill="1" applyBorder="1" applyProtection="1"/>
    <xf numFmtId="164" fontId="16" fillId="2" borderId="12" xfId="0" applyNumberFormat="1" applyFont="1" applyFill="1" applyBorder="1" applyProtection="1"/>
    <xf numFmtId="164" fontId="13" fillId="2" borderId="12" xfId="0" applyNumberFormat="1" applyFont="1" applyFill="1" applyBorder="1" applyProtection="1"/>
    <xf numFmtId="37" fontId="16" fillId="0" borderId="12" xfId="0" applyNumberFormat="1" applyFont="1" applyFill="1" applyBorder="1" applyProtection="1">
      <protection locked="0"/>
    </xf>
    <xf numFmtId="0" fontId="53" fillId="4" borderId="14" xfId="0" applyFont="1" applyFill="1" applyBorder="1" applyAlignment="1" applyProtection="1">
      <alignment horizontal="center" vertical="center" wrapText="1"/>
    </xf>
    <xf numFmtId="164" fontId="16" fillId="0" borderId="15" xfId="1" applyNumberFormat="1" applyFont="1" applyBorder="1" applyProtection="1">
      <protection locked="0"/>
    </xf>
    <xf numFmtId="37" fontId="16" fillId="0" borderId="15" xfId="7" applyNumberFormat="1" applyFont="1" applyFill="1" applyBorder="1" applyAlignment="1" applyProtection="1">
      <alignment horizontal="right"/>
      <protection locked="0"/>
    </xf>
    <xf numFmtId="37" fontId="16" fillId="0" borderId="15" xfId="0" applyNumberFormat="1" applyFont="1" applyFill="1" applyBorder="1" applyAlignment="1" applyProtection="1">
      <alignment horizontal="right"/>
      <protection locked="0"/>
    </xf>
    <xf numFmtId="164" fontId="16" fillId="2" borderId="15" xfId="0" applyNumberFormat="1" applyFont="1" applyFill="1" applyBorder="1" applyProtection="1"/>
    <xf numFmtId="0" fontId="31" fillId="6" borderId="16" xfId="0" applyFont="1" applyFill="1" applyBorder="1" applyProtection="1"/>
    <xf numFmtId="165" fontId="16" fillId="0" borderId="16" xfId="7" applyNumberFormat="1" applyFont="1" applyFill="1" applyBorder="1" applyAlignment="1" applyProtection="1">
      <alignment horizontal="center"/>
      <protection locked="0"/>
    </xf>
    <xf numFmtId="37" fontId="16" fillId="6" borderId="17" xfId="2" applyNumberFormat="1" applyFont="1" applyFill="1" applyBorder="1" applyAlignment="1" applyProtection="1">
      <alignment horizontal="right"/>
      <protection locked="0"/>
    </xf>
    <xf numFmtId="37" fontId="16" fillId="6" borderId="17" xfId="0" applyNumberFormat="1" applyFont="1" applyFill="1" applyBorder="1" applyAlignment="1" applyProtection="1">
      <alignment horizontal="right"/>
      <protection locked="0"/>
    </xf>
    <xf numFmtId="37" fontId="16" fillId="6" borderId="15" xfId="2" applyNumberFormat="1" applyFont="1" applyFill="1" applyBorder="1" applyAlignment="1" applyProtection="1">
      <alignment horizontal="right"/>
      <protection locked="0"/>
    </xf>
    <xf numFmtId="37" fontId="16" fillId="6" borderId="18" xfId="7" applyNumberFormat="1" applyFont="1" applyFill="1" applyBorder="1" applyAlignment="1" applyProtection="1">
      <alignment horizontal="right"/>
      <protection locked="0"/>
    </xf>
    <xf numFmtId="37" fontId="16" fillId="0" borderId="17" xfId="0" applyNumberFormat="1" applyFont="1" applyFill="1" applyBorder="1" applyAlignment="1" applyProtection="1">
      <alignment horizontal="right"/>
      <protection locked="0"/>
    </xf>
    <xf numFmtId="164" fontId="16" fillId="2" borderId="17" xfId="0" applyNumberFormat="1" applyFont="1" applyFill="1" applyBorder="1" applyProtection="1"/>
    <xf numFmtId="164" fontId="13" fillId="2" borderId="17" xfId="0" applyNumberFormat="1" applyFont="1" applyFill="1" applyBorder="1" applyProtection="1"/>
    <xf numFmtId="37" fontId="16" fillId="0" borderId="17" xfId="0" applyNumberFormat="1" applyFont="1" applyBorder="1" applyAlignment="1" applyProtection="1">
      <alignment horizontal="right" indent="1"/>
      <protection locked="0"/>
    </xf>
    <xf numFmtId="167" fontId="13" fillId="2" borderId="17" xfId="0" applyNumberFormat="1" applyFont="1" applyFill="1" applyBorder="1" applyProtection="1"/>
    <xf numFmtId="164" fontId="13" fillId="2" borderId="19" xfId="0" applyNumberFormat="1" applyFont="1" applyFill="1" applyBorder="1" applyProtection="1"/>
    <xf numFmtId="164" fontId="16" fillId="6" borderId="12" xfId="1" applyNumberFormat="1" applyFont="1" applyFill="1" applyBorder="1" applyProtection="1">
      <protection locked="0"/>
    </xf>
    <xf numFmtId="164" fontId="16" fillId="2" borderId="12" xfId="1" applyNumberFormat="1" applyFont="1" applyFill="1" applyBorder="1" applyProtection="1"/>
    <xf numFmtId="164" fontId="16" fillId="0" borderId="12" xfId="1" applyNumberFormat="1" applyFont="1" applyFill="1" applyBorder="1" applyProtection="1">
      <protection locked="0"/>
    </xf>
    <xf numFmtId="164" fontId="13" fillId="0" borderId="12" xfId="0" applyNumberFormat="1" applyFont="1" applyFill="1" applyBorder="1" applyProtection="1">
      <protection locked="0"/>
    </xf>
    <xf numFmtId="43" fontId="13" fillId="2" borderId="12" xfId="0" applyNumberFormat="1" applyFont="1" applyFill="1" applyBorder="1" applyProtection="1"/>
    <xf numFmtId="0" fontId="53" fillId="4" borderId="14" xfId="0" applyFont="1" applyFill="1" applyBorder="1" applyAlignment="1" applyProtection="1">
      <alignment horizontal="center" vertical="center"/>
    </xf>
    <xf numFmtId="164" fontId="16" fillId="2" borderId="15" xfId="1" applyNumberFormat="1" applyFont="1" applyFill="1" applyBorder="1" applyProtection="1"/>
    <xf numFmtId="0" fontId="16" fillId="6" borderId="16" xfId="0" applyFont="1" applyFill="1" applyBorder="1" applyProtection="1"/>
    <xf numFmtId="164" fontId="16" fillId="0" borderId="17" xfId="1" applyNumberFormat="1" applyFont="1" applyBorder="1" applyProtection="1">
      <protection locked="0"/>
    </xf>
    <xf numFmtId="164" fontId="13" fillId="6" borderId="17" xfId="0" applyNumberFormat="1" applyFont="1" applyFill="1" applyBorder="1" applyProtection="1">
      <protection locked="0"/>
    </xf>
    <xf numFmtId="37" fontId="16" fillId="0" borderId="17" xfId="0" applyNumberFormat="1" applyFont="1" applyFill="1" applyBorder="1" applyProtection="1">
      <protection locked="0"/>
    </xf>
    <xf numFmtId="0" fontId="64" fillId="0" borderId="0" xfId="8" applyFont="1"/>
    <xf numFmtId="0" fontId="6" fillId="0" borderId="0" xfId="8"/>
    <xf numFmtId="0" fontId="6" fillId="0" borderId="0" xfId="8" applyAlignment="1">
      <alignment horizontal="left" vertical="top" wrapText="1"/>
    </xf>
    <xf numFmtId="14" fontId="6" fillId="0" borderId="0" xfId="8" applyNumberFormat="1"/>
    <xf numFmtId="0" fontId="63" fillId="10" borderId="0" xfId="8" applyFont="1" applyFill="1" applyAlignment="1">
      <alignment horizontal="left" vertical="top"/>
    </xf>
    <xf numFmtId="0" fontId="63" fillId="10" borderId="0" xfId="8" applyFont="1" applyFill="1" applyAlignment="1">
      <alignment horizontal="left" vertical="top" wrapText="1"/>
    </xf>
    <xf numFmtId="0" fontId="6" fillId="0" borderId="0" xfId="8" applyAlignment="1">
      <alignment horizontal="left" vertical="top"/>
    </xf>
    <xf numFmtId="0" fontId="6" fillId="11" borderId="0" xfId="8" applyFill="1"/>
    <xf numFmtId="0" fontId="6" fillId="11" borderId="0" xfId="8" applyFill="1" applyAlignment="1">
      <alignment horizontal="left" vertical="top" wrapText="1"/>
    </xf>
    <xf numFmtId="0" fontId="62" fillId="0" borderId="0" xfId="8" applyFont="1"/>
    <xf numFmtId="0" fontId="6" fillId="0" borderId="0" xfId="9" applyAlignment="1">
      <alignment horizontal="left" vertical="top"/>
    </xf>
    <xf numFmtId="168" fontId="6" fillId="0" borderId="0" xfId="9" applyNumberFormat="1" applyAlignment="1">
      <alignment horizontal="left" vertical="top"/>
    </xf>
    <xf numFmtId="0" fontId="6" fillId="0" borderId="0" xfId="10" applyAlignment="1">
      <alignment horizontal="left" vertical="top"/>
    </xf>
    <xf numFmtId="168" fontId="6" fillId="0" borderId="0" xfId="10" applyNumberFormat="1" applyAlignment="1">
      <alignment horizontal="left" vertical="top"/>
    </xf>
    <xf numFmtId="0" fontId="5" fillId="0" borderId="0" xfId="8" applyFont="1" applyAlignment="1">
      <alignment horizontal="left" vertical="top"/>
    </xf>
    <xf numFmtId="0" fontId="65" fillId="0" borderId="0" xfId="8" applyFont="1"/>
    <xf numFmtId="2" fontId="6" fillId="0" borderId="0" xfId="8" applyNumberFormat="1" applyAlignment="1">
      <alignment horizontal="left" vertical="top"/>
    </xf>
    <xf numFmtId="0" fontId="5" fillId="0" borderId="0" xfId="8" applyFont="1"/>
    <xf numFmtId="0" fontId="5" fillId="0" borderId="0" xfId="10" applyFont="1" applyAlignment="1">
      <alignment horizontal="left" vertical="top"/>
    </xf>
    <xf numFmtId="177" fontId="11" fillId="2" borderId="1" xfId="7" applyNumberFormat="1" applyFont="1" applyFill="1" applyBorder="1" applyAlignment="1" applyProtection="1">
      <alignment horizontal="center" vertical="center"/>
    </xf>
    <xf numFmtId="178" fontId="11" fillId="2" borderId="2" xfId="0" applyNumberFormat="1" applyFont="1" applyFill="1" applyBorder="1" applyAlignment="1" applyProtection="1">
      <alignment horizontal="center" vertical="center" wrapText="1"/>
    </xf>
    <xf numFmtId="178" fontId="57" fillId="2" borderId="10" xfId="0" applyNumberFormat="1" applyFont="1" applyFill="1" applyBorder="1" applyAlignment="1" applyProtection="1">
      <alignment horizontal="center" vertical="center" wrapText="1"/>
    </xf>
    <xf numFmtId="10" fontId="11" fillId="5" borderId="1" xfId="7" applyNumberFormat="1" applyFont="1" applyFill="1" applyBorder="1" applyAlignment="1" applyProtection="1">
      <alignment horizontal="center" vertical="center"/>
    </xf>
    <xf numFmtId="0" fontId="6" fillId="0" borderId="0" xfId="10" applyFill="1" applyAlignment="1">
      <alignment horizontal="left" vertical="top" wrapText="1"/>
    </xf>
    <xf numFmtId="7" fontId="0" fillId="0" borderId="1" xfId="0" applyNumberFormat="1" applyFill="1" applyBorder="1" applyAlignment="1">
      <alignment horizontal="center" vertical="center"/>
    </xf>
    <xf numFmtId="0" fontId="65" fillId="0" borderId="0" xfId="8" applyFont="1" applyFill="1" applyAlignment="1">
      <alignment horizontal="left" vertical="top" wrapText="1"/>
    </xf>
    <xf numFmtId="0" fontId="4" fillId="0" borderId="0" xfId="8" applyFont="1"/>
    <xf numFmtId="0" fontId="4" fillId="0" borderId="0" xfId="8" applyFont="1" applyAlignment="1">
      <alignment horizontal="left" vertical="top"/>
    </xf>
    <xf numFmtId="0" fontId="11" fillId="2" borderId="2" xfId="4" applyFont="1" applyFill="1" applyBorder="1" applyAlignment="1" applyProtection="1">
      <alignment horizontal="left" vertical="center" wrapText="1"/>
    </xf>
    <xf numFmtId="0" fontId="11" fillId="0" borderId="10" xfId="0" applyFont="1" applyBorder="1" applyAlignment="1" applyProtection="1">
      <alignment horizontal="left" vertical="top" wrapText="1"/>
      <protection locked="0"/>
    </xf>
    <xf numFmtId="0" fontId="62" fillId="0" borderId="0" xfId="8" applyFont="1" applyFill="1"/>
    <xf numFmtId="0" fontId="3" fillId="0" borderId="0" xfId="9" applyFont="1" applyFill="1" applyAlignment="1">
      <alignment horizontal="left" vertical="top" wrapText="1"/>
    </xf>
    <xf numFmtId="0" fontId="65" fillId="0" borderId="0" xfId="9" applyFont="1" applyFill="1" applyAlignment="1">
      <alignment horizontal="left" vertical="top" wrapText="1"/>
    </xf>
    <xf numFmtId="6" fontId="11" fillId="2" borderId="11" xfId="4" applyNumberFormat="1" applyFont="1" applyFill="1" applyBorder="1" applyAlignment="1" applyProtection="1">
      <alignment horizontal="center" vertical="center" wrapText="1"/>
    </xf>
    <xf numFmtId="6" fontId="11" fillId="2" borderId="0" xfId="4" applyNumberFormat="1" applyFont="1" applyFill="1" applyBorder="1" applyAlignment="1" applyProtection="1">
      <alignment horizontal="center" vertical="center" wrapText="1"/>
    </xf>
    <xf numFmtId="6" fontId="11" fillId="2" borderId="21" xfId="4" applyNumberFormat="1" applyFont="1" applyFill="1" applyBorder="1" applyAlignment="1" applyProtection="1">
      <alignment horizontal="center" vertical="center" wrapText="1"/>
    </xf>
    <xf numFmtId="0" fontId="3" fillId="0" borderId="0" xfId="8" applyFont="1"/>
    <xf numFmtId="0" fontId="3" fillId="0" borderId="0" xfId="8" applyFont="1" applyFill="1"/>
    <xf numFmtId="14" fontId="6" fillId="0" borderId="0" xfId="8" applyNumberFormat="1" applyFill="1"/>
    <xf numFmtId="0" fontId="5" fillId="0" borderId="0" xfId="8" applyFont="1" applyFill="1"/>
    <xf numFmtId="0" fontId="6" fillId="0" borderId="0" xfId="8" applyFill="1"/>
    <xf numFmtId="0" fontId="3" fillId="0" borderId="0" xfId="10" applyFont="1" applyFill="1" applyAlignment="1">
      <alignment horizontal="left" vertical="top" wrapText="1"/>
    </xf>
    <xf numFmtId="0" fontId="3" fillId="0" borderId="0" xfId="8" applyFont="1" applyAlignment="1">
      <alignment horizontal="left" vertical="top"/>
    </xf>
    <xf numFmtId="0" fontId="62" fillId="0" borderId="0" xfId="8" applyFont="1" applyFill="1" applyAlignment="1">
      <alignment horizontal="left" vertical="top" wrapText="1"/>
    </xf>
    <xf numFmtId="0" fontId="2" fillId="0" borderId="0" xfId="10" applyFont="1" applyFill="1" applyAlignment="1">
      <alignment horizontal="left" vertical="top"/>
    </xf>
    <xf numFmtId="0" fontId="65" fillId="0" borderId="0" xfId="10" applyFont="1" applyFill="1" applyAlignment="1">
      <alignment horizontal="left" vertical="top" wrapText="1"/>
    </xf>
    <xf numFmtId="14" fontId="65" fillId="0" borderId="0" xfId="8" applyNumberFormat="1" applyFont="1"/>
    <xf numFmtId="14" fontId="4" fillId="0" borderId="0" xfId="8" applyNumberFormat="1" applyFont="1" applyAlignment="1">
      <alignment horizontal="left"/>
    </xf>
    <xf numFmtId="0" fontId="1" fillId="0" borderId="0" xfId="8" applyFont="1"/>
    <xf numFmtId="0" fontId="1" fillId="0" borderId="0" xfId="10" applyFont="1" applyAlignment="1">
      <alignment horizontal="left" vertical="top"/>
    </xf>
    <xf numFmtId="0" fontId="1" fillId="0" borderId="0" xfId="10" applyFont="1" applyAlignment="1">
      <alignment horizontal="left" vertical="top" wrapText="1"/>
    </xf>
    <xf numFmtId="0" fontId="1" fillId="0" borderId="0" xfId="10" applyFont="1" applyFill="1" applyAlignment="1">
      <alignment horizontal="left" vertical="top" wrapText="1"/>
    </xf>
    <xf numFmtId="0" fontId="1" fillId="0" borderId="0" xfId="8" applyFont="1" applyAlignment="1">
      <alignment horizontal="left" vertical="top" wrapText="1"/>
    </xf>
    <xf numFmtId="0" fontId="1" fillId="0" borderId="0" xfId="9" applyFont="1" applyFill="1" applyAlignment="1">
      <alignment horizontal="left" vertical="top" wrapText="1"/>
    </xf>
    <xf numFmtId="0" fontId="65" fillId="0" borderId="0" xfId="8" applyFont="1" applyAlignment="1" applyProtection="1">
      <alignment horizontal="left" vertical="top" wrapText="1"/>
    </xf>
    <xf numFmtId="0" fontId="65" fillId="0" borderId="0" xfId="8" applyFont="1" applyAlignment="1">
      <alignment horizontal="left" vertical="top" wrapText="1"/>
    </xf>
    <xf numFmtId="1" fontId="11" fillId="5" borderId="1" xfId="0" applyNumberFormat="1" applyFont="1" applyFill="1" applyBorder="1" applyAlignment="1" applyProtection="1">
      <alignment horizontal="center" vertical="center"/>
    </xf>
    <xf numFmtId="1" fontId="11" fillId="5" borderId="2" xfId="0" applyNumberFormat="1" applyFont="1" applyFill="1" applyBorder="1" applyAlignment="1" applyProtection="1">
      <alignment horizontal="center" vertical="center"/>
    </xf>
    <xf numFmtId="10" fontId="12" fillId="2" borderId="1" xfId="7" applyNumberFormat="1" applyFont="1" applyFill="1" applyBorder="1" applyAlignment="1" applyProtection="1">
      <alignment vertical="center" wrapText="1"/>
    </xf>
    <xf numFmtId="10" fontId="12" fillId="2" borderId="2" xfId="7" applyNumberFormat="1" applyFont="1" applyFill="1" applyBorder="1" applyAlignment="1" applyProtection="1">
      <alignment horizontal="right"/>
    </xf>
    <xf numFmtId="10" fontId="12" fillId="2" borderId="1" xfId="7" applyNumberFormat="1" applyFont="1" applyFill="1" applyBorder="1" applyAlignment="1" applyProtection="1">
      <alignment horizontal="right"/>
    </xf>
    <xf numFmtId="179" fontId="12" fillId="0" borderId="1" xfId="1" applyNumberFormat="1" applyFont="1" applyFill="1" applyBorder="1" applyAlignment="1" applyProtection="1">
      <alignment horizontal="right"/>
      <protection locked="0"/>
    </xf>
    <xf numFmtId="164" fontId="12" fillId="0" borderId="1" xfId="0" applyNumberFormat="1" applyFont="1" applyFill="1" applyBorder="1" applyAlignment="1" applyProtection="1">
      <alignment horizontal="right"/>
      <protection locked="0"/>
    </xf>
    <xf numFmtId="10" fontId="12" fillId="0" borderId="1" xfId="7" applyNumberFormat="1" applyFont="1" applyFill="1" applyBorder="1" applyAlignment="1" applyProtection="1">
      <alignment horizontal="right"/>
      <protection locked="0"/>
    </xf>
    <xf numFmtId="0" fontId="12" fillId="4" borderId="7"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11" fillId="0" borderId="8"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12" fillId="2" borderId="8" xfId="0" applyFont="1" applyFill="1" applyBorder="1" applyAlignment="1" applyProtection="1">
      <alignment horizontal="left" vertical="center"/>
    </xf>
    <xf numFmtId="0" fontId="12" fillId="2" borderId="20" xfId="0" applyFont="1" applyFill="1" applyBorder="1" applyAlignment="1" applyProtection="1">
      <alignment horizontal="left" vertical="center"/>
    </xf>
    <xf numFmtId="0" fontId="13" fillId="2" borderId="5" xfId="0" applyFont="1" applyFill="1" applyBorder="1" applyAlignment="1" applyProtection="1">
      <alignment horizontal="left"/>
    </xf>
    <xf numFmtId="0" fontId="0" fillId="0" borderId="5" xfId="0" applyBorder="1" applyAlignment="1" applyProtection="1"/>
    <xf numFmtId="37" fontId="12" fillId="2" borderId="3" xfId="0" applyNumberFormat="1" applyFont="1" applyFill="1" applyBorder="1" applyAlignment="1" applyProtection="1">
      <alignment horizontal="left"/>
    </xf>
    <xf numFmtId="37" fontId="12" fillId="2" borderId="9" xfId="0" applyNumberFormat="1" applyFont="1" applyFill="1" applyBorder="1" applyAlignment="1" applyProtection="1">
      <alignment horizontal="left"/>
    </xf>
    <xf numFmtId="0" fontId="0" fillId="0" borderId="9" xfId="0" applyBorder="1" applyAlignment="1" applyProtection="1"/>
    <xf numFmtId="0" fontId="13" fillId="2" borderId="6" xfId="0" applyFont="1" applyFill="1" applyBorder="1" applyAlignment="1" applyProtection="1">
      <alignment horizontal="left"/>
    </xf>
    <xf numFmtId="0" fontId="13" fillId="2" borderId="12" xfId="0" applyFont="1" applyFill="1" applyBorder="1" applyAlignment="1" applyProtection="1">
      <alignment horizontal="left"/>
    </xf>
    <xf numFmtId="37" fontId="12" fillId="2" borderId="6" xfId="0" applyNumberFormat="1" applyFont="1" applyFill="1" applyBorder="1" applyAlignment="1" applyProtection="1">
      <alignment horizontal="left"/>
    </xf>
    <xf numFmtId="37" fontId="12" fillId="2" borderId="5" xfId="0" applyNumberFormat="1" applyFont="1" applyFill="1" applyBorder="1" applyAlignment="1" applyProtection="1">
      <alignment horizontal="left"/>
    </xf>
    <xf numFmtId="37" fontId="11" fillId="0" borderId="6" xfId="0" applyNumberFormat="1"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12" fillId="2" borderId="1"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2" fillId="4" borderId="20"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2" fillId="4" borderId="9"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0" fillId="0" borderId="2" xfId="0" applyBorder="1" applyAlignment="1" applyProtection="1">
      <alignment horizontal="center" vertical="center" wrapText="1"/>
    </xf>
    <xf numFmtId="0" fontId="12" fillId="4" borderId="1" xfId="0" quotePrefix="1" applyFont="1" applyFill="1" applyBorder="1" applyAlignment="1" applyProtection="1">
      <alignment horizontal="center" vertical="center" wrapText="1"/>
    </xf>
    <xf numFmtId="0" fontId="12" fillId="4" borderId="7" xfId="0" quotePrefix="1" applyFont="1" applyFill="1" applyBorder="1" applyAlignment="1" applyProtection="1">
      <alignment horizontal="center" vertical="center" wrapText="1"/>
    </xf>
    <xf numFmtId="0" fontId="12" fillId="4" borderId="2" xfId="0" quotePrefix="1" applyFont="1" applyFill="1" applyBorder="1" applyAlignment="1" applyProtection="1">
      <alignment horizontal="center" vertical="center" wrapText="1"/>
    </xf>
    <xf numFmtId="0" fontId="11" fillId="5" borderId="5" xfId="0" applyFont="1" applyFill="1" applyBorder="1" applyAlignment="1" applyProtection="1">
      <alignment horizontal="left" vertical="center"/>
    </xf>
    <xf numFmtId="0" fontId="0" fillId="0" borderId="5" xfId="0" applyBorder="1" applyAlignment="1" applyProtection="1">
      <alignment horizontal="left" vertical="center"/>
    </xf>
    <xf numFmtId="0" fontId="0" fillId="0" borderId="12" xfId="0" applyBorder="1" applyAlignment="1" applyProtection="1">
      <alignment horizontal="left" vertical="center"/>
    </xf>
    <xf numFmtId="171" fontId="11" fillId="0" borderId="6" xfId="0" applyNumberFormat="1"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12" xfId="0" applyBorder="1" applyAlignment="1" applyProtection="1">
      <alignment horizontal="left"/>
      <protection locked="0"/>
    </xf>
    <xf numFmtId="0" fontId="11" fillId="0" borderId="6" xfId="0" applyFont="1" applyBorder="1" applyAlignment="1" applyProtection="1">
      <alignment horizontal="left"/>
      <protection locked="0"/>
    </xf>
    <xf numFmtId="0" fontId="24" fillId="3" borderId="0" xfId="0" applyFont="1" applyFill="1" applyAlignment="1" applyProtection="1">
      <alignment horizontal="right"/>
    </xf>
    <xf numFmtId="0" fontId="12" fillId="0" borderId="0" xfId="0" applyFont="1" applyBorder="1" applyAlignment="1" applyProtection="1">
      <alignment horizontal="right" vertical="center"/>
    </xf>
    <xf numFmtId="0" fontId="12" fillId="5" borderId="6" xfId="0" applyFont="1" applyFill="1" applyBorder="1" applyAlignment="1" applyProtection="1">
      <alignment horizontal="left" vertical="center"/>
    </xf>
    <xf numFmtId="0" fontId="12" fillId="5" borderId="5" xfId="0" applyFont="1" applyFill="1" applyBorder="1" applyAlignment="1" applyProtection="1">
      <alignment horizontal="left" vertical="center"/>
    </xf>
    <xf numFmtId="0" fontId="13" fillId="2" borderId="3" xfId="0" applyFont="1" applyFill="1" applyBorder="1" applyAlignment="1" applyProtection="1">
      <alignment horizontal="left"/>
    </xf>
    <xf numFmtId="0" fontId="13" fillId="2" borderId="4" xfId="0" applyFont="1" applyFill="1" applyBorder="1" applyAlignment="1" applyProtection="1">
      <alignment horizontal="left"/>
    </xf>
    <xf numFmtId="0" fontId="12" fillId="2" borderId="7" xfId="0" applyFont="1" applyFill="1" applyBorder="1" applyAlignment="1" applyProtection="1">
      <alignment horizontal="left" vertical="center"/>
    </xf>
    <xf numFmtId="0" fontId="12" fillId="2" borderId="13" xfId="0" applyFont="1" applyFill="1" applyBorder="1" applyAlignment="1" applyProtection="1">
      <alignment horizontal="left" vertical="center"/>
    </xf>
    <xf numFmtId="0" fontId="12" fillId="4" borderId="8"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11" fillId="0" borderId="6"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7" fillId="4" borderId="20" xfId="0"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0" fillId="0" borderId="9" xfId="0" applyFont="1" applyBorder="1" applyAlignment="1" applyProtection="1">
      <alignment horizontal="center"/>
    </xf>
    <xf numFmtId="0" fontId="10" fillId="0" borderId="0" xfId="0" applyFont="1" applyBorder="1" applyAlignment="1" applyProtection="1">
      <alignment horizontal="center"/>
    </xf>
    <xf numFmtId="0" fontId="12" fillId="2" borderId="1" xfId="0" applyFont="1" applyFill="1" applyBorder="1" applyAlignment="1" applyProtection="1">
      <alignment horizontal="left" vertical="center"/>
    </xf>
    <xf numFmtId="164" fontId="13" fillId="2" borderId="1" xfId="1" applyNumberFormat="1" applyFont="1" applyFill="1" applyBorder="1" applyAlignment="1" applyProtection="1">
      <alignment horizontal="center"/>
    </xf>
    <xf numFmtId="9" fontId="12" fillId="2" borderId="1" xfId="7" applyFont="1" applyFill="1" applyBorder="1" applyAlignment="1" applyProtection="1">
      <alignment horizontal="right"/>
    </xf>
    <xf numFmtId="164" fontId="27" fillId="2" borderId="1" xfId="1" applyNumberFormat="1" applyFont="1" applyFill="1" applyBorder="1" applyAlignment="1" applyProtection="1">
      <alignment horizontal="right"/>
    </xf>
    <xf numFmtId="9" fontId="13" fillId="2" borderId="1" xfId="7" applyFont="1" applyFill="1" applyBorder="1" applyAlignment="1" applyProtection="1">
      <alignment horizontal="left" vertical="center"/>
    </xf>
    <xf numFmtId="0" fontId="8" fillId="0" borderId="5" xfId="5" applyBorder="1" applyAlignment="1" applyProtection="1">
      <alignment horizontal="center"/>
    </xf>
    <xf numFmtId="42" fontId="12" fillId="2" borderId="6" xfId="1" applyNumberFormat="1" applyFont="1" applyFill="1" applyBorder="1" applyAlignment="1" applyProtection="1">
      <alignment horizontal="center"/>
    </xf>
    <xf numFmtId="42" fontId="12" fillId="2" borderId="12" xfId="1" applyNumberFormat="1" applyFont="1" applyFill="1" applyBorder="1" applyAlignment="1" applyProtection="1">
      <alignment horizontal="center"/>
    </xf>
    <xf numFmtId="0" fontId="11" fillId="2" borderId="1" xfId="0" applyFont="1" applyFill="1" applyBorder="1" applyAlignment="1" applyProtection="1">
      <alignment horizontal="left" vertical="center"/>
    </xf>
    <xf numFmtId="0" fontId="41" fillId="2" borderId="1" xfId="5" applyFont="1" applyFill="1" applyBorder="1" applyAlignment="1" applyProtection="1">
      <alignment horizontal="left"/>
    </xf>
    <xf numFmtId="0" fontId="28" fillId="0" borderId="5" xfId="0" applyFont="1" applyBorder="1" applyAlignment="1" applyProtection="1">
      <alignment horizontal="center" vertical="center"/>
    </xf>
    <xf numFmtId="0" fontId="8" fillId="0" borderId="13" xfId="5" applyBorder="1" applyAlignment="1" applyProtection="1">
      <alignment horizontal="center"/>
    </xf>
    <xf numFmtId="0" fontId="40" fillId="0" borderId="9" xfId="5" applyFont="1" applyFill="1" applyBorder="1" applyAlignment="1" applyProtection="1">
      <alignment horizontal="center"/>
    </xf>
    <xf numFmtId="0" fontId="40" fillId="0" borderId="4" xfId="5" applyFont="1" applyFill="1" applyBorder="1" applyAlignment="1" applyProtection="1">
      <alignment horizontal="center"/>
    </xf>
    <xf numFmtId="0" fontId="17" fillId="0" borderId="8" xfId="0" applyFont="1" applyFill="1" applyBorder="1" applyAlignment="1" applyProtection="1">
      <alignment horizontal="left" vertical="center" wrapText="1"/>
    </xf>
    <xf numFmtId="0" fontId="17" fillId="0" borderId="2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17" fillId="0" borderId="21"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12" fillId="2" borderId="1" xfId="0" quotePrefix="1" applyFont="1" applyFill="1" applyBorder="1" applyAlignment="1" applyProtection="1">
      <alignment horizontal="left" vertical="center"/>
    </xf>
    <xf numFmtId="0" fontId="12" fillId="0" borderId="6" xfId="0" applyFont="1" applyFill="1" applyBorder="1" applyAlignment="1" applyProtection="1">
      <alignment horizontal="left" indent="1"/>
    </xf>
    <xf numFmtId="0" fontId="12" fillId="0" borderId="5" xfId="0" applyFont="1" applyFill="1" applyBorder="1" applyAlignment="1" applyProtection="1">
      <alignment horizontal="left" indent="1"/>
    </xf>
    <xf numFmtId="0" fontId="12" fillId="0" borderId="12" xfId="0" applyFont="1" applyFill="1" applyBorder="1" applyAlignment="1" applyProtection="1">
      <alignment horizontal="left" indent="1"/>
    </xf>
    <xf numFmtId="0" fontId="11" fillId="2" borderId="6" xfId="0" applyFont="1" applyFill="1" applyBorder="1" applyAlignment="1" applyProtection="1">
      <alignment horizontal="left"/>
    </xf>
    <xf numFmtId="0" fontId="11" fillId="2" borderId="12" xfId="0" applyFont="1" applyFill="1" applyBorder="1" applyAlignment="1" applyProtection="1">
      <alignment horizontal="left"/>
    </xf>
    <xf numFmtId="0" fontId="11" fillId="0" borderId="6" xfId="1" applyNumberFormat="1" applyFont="1" applyFill="1" applyBorder="1" applyAlignment="1" applyProtection="1">
      <alignment horizontal="left" wrapText="1"/>
      <protection locked="0"/>
    </xf>
    <xf numFmtId="0" fontId="11" fillId="0" borderId="5" xfId="1" applyNumberFormat="1" applyFont="1" applyFill="1" applyBorder="1" applyAlignment="1" applyProtection="1">
      <alignment horizontal="left" wrapText="1"/>
      <protection locked="0"/>
    </xf>
    <xf numFmtId="0" fontId="11" fillId="0" borderId="12" xfId="1" applyNumberFormat="1" applyFont="1" applyFill="1" applyBorder="1" applyAlignment="1" applyProtection="1">
      <alignment horizontal="left" wrapText="1"/>
      <protection locked="0"/>
    </xf>
    <xf numFmtId="0" fontId="12" fillId="2" borderId="1" xfId="0" applyFont="1" applyFill="1" applyBorder="1" applyAlignment="1" applyProtection="1">
      <alignment horizontal="left"/>
    </xf>
    <xf numFmtId="0" fontId="11" fillId="2" borderId="1" xfId="0" applyFont="1" applyFill="1" applyBorder="1" applyAlignment="1" applyProtection="1">
      <alignment horizontal="left"/>
    </xf>
    <xf numFmtId="0" fontId="11" fillId="4" borderId="6" xfId="1" applyNumberFormat="1" applyFont="1" applyFill="1" applyBorder="1" applyAlignment="1" applyProtection="1">
      <alignment horizontal="center" wrapText="1"/>
    </xf>
    <xf numFmtId="0" fontId="11" fillId="4" borderId="5" xfId="1" applyNumberFormat="1" applyFont="1" applyFill="1" applyBorder="1" applyAlignment="1" applyProtection="1">
      <alignment horizontal="center" wrapText="1"/>
    </xf>
    <xf numFmtId="0" fontId="11" fillId="4" borderId="12" xfId="1" applyNumberFormat="1" applyFont="1" applyFill="1" applyBorder="1" applyAlignment="1" applyProtection="1">
      <alignment horizontal="center" wrapText="1"/>
    </xf>
    <xf numFmtId="0" fontId="12" fillId="4" borderId="1" xfId="0" applyFont="1" applyFill="1" applyBorder="1" applyAlignment="1" applyProtection="1">
      <alignment horizontal="left"/>
    </xf>
    <xf numFmtId="0" fontId="12" fillId="4" borderId="6" xfId="0" applyFont="1" applyFill="1" applyBorder="1" applyAlignment="1" applyProtection="1">
      <alignment horizontal="left"/>
    </xf>
    <xf numFmtId="0" fontId="11" fillId="5" borderId="6" xfId="0" applyFont="1" applyFill="1" applyBorder="1" applyAlignment="1" applyProtection="1"/>
    <xf numFmtId="0" fontId="18" fillId="5" borderId="12" xfId="0" applyFont="1" applyFill="1" applyBorder="1" applyAlignment="1" applyProtection="1"/>
    <xf numFmtId="0" fontId="12" fillId="5" borderId="6" xfId="0" applyFont="1" applyFill="1" applyBorder="1" applyAlignment="1" applyProtection="1"/>
    <xf numFmtId="0" fontId="17" fillId="5" borderId="12" xfId="0" applyFont="1" applyFill="1" applyBorder="1" applyAlignment="1" applyProtection="1"/>
    <xf numFmtId="0" fontId="58" fillId="0" borderId="0" xfId="0" applyFont="1" applyBorder="1" applyAlignment="1" applyProtection="1">
      <alignment horizontal="right" vertical="center"/>
    </xf>
    <xf numFmtId="0" fontId="12" fillId="4" borderId="5" xfId="0" applyFont="1" applyFill="1" applyBorder="1" applyAlignment="1" applyProtection="1">
      <alignment horizontal="left"/>
    </xf>
    <xf numFmtId="0" fontId="0" fillId="0" borderId="12" xfId="0" applyBorder="1" applyAlignment="1" applyProtection="1">
      <alignment horizontal="left"/>
    </xf>
    <xf numFmtId="0" fontId="12" fillId="4" borderId="6" xfId="0" applyFont="1" applyFill="1" applyBorder="1" applyAlignment="1" applyProtection="1"/>
    <xf numFmtId="0" fontId="12" fillId="4" borderId="12" xfId="0" applyFont="1" applyFill="1" applyBorder="1" applyAlignment="1" applyProtection="1"/>
    <xf numFmtId="0" fontId="0" fillId="5" borderId="12" xfId="0" applyFill="1" applyBorder="1" applyAlignment="1" applyProtection="1"/>
    <xf numFmtId="0" fontId="12" fillId="2" borderId="6" xfId="0" applyFont="1" applyFill="1" applyBorder="1" applyAlignment="1" applyProtection="1"/>
    <xf numFmtId="0" fontId="12" fillId="2" borderId="12" xfId="0" applyFont="1" applyFill="1" applyBorder="1" applyAlignment="1" applyProtection="1"/>
    <xf numFmtId="0" fontId="11" fillId="5" borderId="6" xfId="0" applyFont="1" applyFill="1" applyBorder="1" applyAlignment="1" applyProtection="1">
      <alignment horizontal="left"/>
    </xf>
    <xf numFmtId="0" fontId="11" fillId="5" borderId="12" xfId="0" applyFont="1" applyFill="1" applyBorder="1" applyAlignment="1" applyProtection="1">
      <alignment horizontal="left"/>
    </xf>
    <xf numFmtId="0" fontId="11" fillId="2" borderId="6" xfId="0" applyFont="1" applyFill="1" applyBorder="1" applyAlignment="1" applyProtection="1"/>
    <xf numFmtId="0" fontId="0" fillId="0" borderId="12" xfId="0" applyBorder="1" applyAlignment="1" applyProtection="1"/>
    <xf numFmtId="0" fontId="11" fillId="2" borderId="12" xfId="0" applyFont="1" applyFill="1" applyBorder="1" applyAlignment="1" applyProtection="1"/>
    <xf numFmtId="168" fontId="11" fillId="0" borderId="13" xfId="1" applyNumberFormat="1" applyFont="1" applyBorder="1" applyAlignment="1" applyProtection="1">
      <alignment horizontal="left" wrapText="1"/>
    </xf>
    <xf numFmtId="0" fontId="12" fillId="0" borderId="13" xfId="0" applyFont="1" applyFill="1" applyBorder="1" applyAlignment="1" applyProtection="1"/>
    <xf numFmtId="0" fontId="11" fillId="5" borderId="12" xfId="0" applyFont="1" applyFill="1" applyBorder="1" applyAlignment="1" applyProtection="1"/>
    <xf numFmtId="0" fontId="0" fillId="0" borderId="5" xfId="0" applyBorder="1" applyAlignment="1"/>
    <xf numFmtId="0" fontId="12" fillId="5" borderId="12" xfId="0" applyFont="1" applyFill="1" applyBorder="1" applyAlignment="1" applyProtection="1"/>
    <xf numFmtId="0" fontId="0" fillId="0" borderId="12" xfId="0" applyBorder="1" applyAlignment="1"/>
    <xf numFmtId="0" fontId="17" fillId="4" borderId="12" xfId="0" applyFont="1" applyFill="1" applyBorder="1" applyAlignment="1" applyProtection="1"/>
    <xf numFmtId="168" fontId="12" fillId="2" borderId="1" xfId="1" applyNumberFormat="1" applyFont="1" applyFill="1" applyBorder="1" applyAlignment="1" applyProtection="1">
      <alignment horizontal="left" vertical="center"/>
    </xf>
    <xf numFmtId="171" fontId="11" fillId="2" borderId="7" xfId="1" applyNumberFormat="1" applyFont="1" applyFill="1" applyBorder="1" applyAlignment="1" applyProtection="1">
      <alignment horizontal="left" vertical="center"/>
    </xf>
    <xf numFmtId="171" fontId="11" fillId="2" borderId="2" xfId="1" applyNumberFormat="1" applyFont="1" applyFill="1" applyBorder="1" applyAlignment="1" applyProtection="1">
      <alignment horizontal="left" vertical="center"/>
    </xf>
    <xf numFmtId="164" fontId="12" fillId="2" borderId="7" xfId="1" applyNumberFormat="1" applyFont="1" applyFill="1" applyBorder="1" applyAlignment="1" applyProtection="1">
      <alignment horizontal="center" vertical="center" wrapText="1"/>
    </xf>
    <xf numFmtId="164" fontId="12" fillId="2" borderId="2" xfId="1" applyNumberFormat="1" applyFont="1" applyFill="1" applyBorder="1" applyAlignment="1" applyProtection="1">
      <alignment horizontal="center" vertical="center" wrapText="1"/>
    </xf>
    <xf numFmtId="168" fontId="12" fillId="0" borderId="8" xfId="1" applyNumberFormat="1" applyFont="1" applyFill="1" applyBorder="1" applyAlignment="1" applyProtection="1">
      <alignment horizontal="center" vertical="center" wrapText="1"/>
      <protection locked="0"/>
    </xf>
    <xf numFmtId="168" fontId="12" fillId="0" borderId="3" xfId="1" applyNumberFormat="1" applyFont="1" applyFill="1" applyBorder="1" applyAlignment="1" applyProtection="1">
      <alignment horizontal="center" vertical="center" wrapText="1"/>
      <protection locked="0"/>
    </xf>
    <xf numFmtId="168" fontId="12" fillId="2" borderId="8" xfId="1" applyNumberFormat="1" applyFont="1" applyFill="1" applyBorder="1" applyAlignment="1" applyProtection="1">
      <alignment horizontal="center" vertical="center" wrapText="1"/>
    </xf>
    <xf numFmtId="168" fontId="12" fillId="2" borderId="13" xfId="1" applyNumberFormat="1" applyFont="1" applyFill="1" applyBorder="1" applyAlignment="1" applyProtection="1">
      <alignment horizontal="center" vertical="center" wrapText="1"/>
    </xf>
    <xf numFmtId="168" fontId="12" fillId="2" borderId="20" xfId="1" applyNumberFormat="1" applyFont="1" applyFill="1" applyBorder="1" applyAlignment="1" applyProtection="1">
      <alignment horizontal="center" vertical="center" wrapText="1"/>
    </xf>
    <xf numFmtId="168" fontId="12" fillId="7" borderId="3" xfId="1" applyNumberFormat="1" applyFont="1" applyFill="1" applyBorder="1" applyAlignment="1" applyProtection="1">
      <alignment horizontal="center" vertical="center" wrapText="1"/>
    </xf>
    <xf numFmtId="168" fontId="12" fillId="2" borderId="9" xfId="1" applyNumberFormat="1" applyFont="1" applyFill="1" applyBorder="1" applyAlignment="1" applyProtection="1">
      <alignment horizontal="center" vertical="center" wrapText="1"/>
    </xf>
    <xf numFmtId="168" fontId="12" fillId="7" borderId="4" xfId="1" applyNumberFormat="1" applyFont="1" applyFill="1" applyBorder="1" applyAlignment="1" applyProtection="1">
      <alignment horizontal="center" vertical="center" wrapText="1"/>
    </xf>
    <xf numFmtId="168" fontId="12" fillId="2" borderId="6" xfId="1" applyNumberFormat="1" applyFont="1" applyFill="1" applyBorder="1" applyAlignment="1" applyProtection="1">
      <alignment horizontal="left" vertical="center"/>
    </xf>
    <xf numFmtId="168" fontId="12" fillId="2" borderId="5" xfId="1" applyNumberFormat="1" applyFont="1" applyFill="1" applyBorder="1" applyAlignment="1" applyProtection="1">
      <alignment horizontal="left" vertical="center"/>
    </xf>
    <xf numFmtId="0" fontId="11" fillId="0" borderId="6" xfId="1" applyNumberFormat="1" applyFont="1" applyFill="1" applyBorder="1" applyAlignment="1" applyProtection="1">
      <alignment horizontal="left" vertical="center" wrapText="1"/>
      <protection locked="0"/>
    </xf>
    <xf numFmtId="0" fontId="11" fillId="0" borderId="5" xfId="1" applyNumberFormat="1" applyFont="1" applyFill="1" applyBorder="1" applyAlignment="1" applyProtection="1">
      <alignment horizontal="left" vertical="center" wrapText="1"/>
      <protection locked="0"/>
    </xf>
    <xf numFmtId="0" fontId="11" fillId="0" borderId="12" xfId="1" applyNumberFormat="1" applyFont="1" applyFill="1" applyBorder="1" applyAlignment="1" applyProtection="1">
      <alignment horizontal="left" vertical="center" wrapText="1"/>
      <protection locked="0"/>
    </xf>
    <xf numFmtId="0" fontId="11" fillId="4" borderId="6" xfId="0" applyNumberFormat="1" applyFont="1" applyFill="1" applyBorder="1" applyAlignment="1" applyProtection="1">
      <alignment horizontal="center"/>
    </xf>
    <xf numFmtId="0" fontId="11" fillId="4" borderId="5" xfId="0" applyNumberFormat="1" applyFont="1" applyFill="1" applyBorder="1" applyAlignment="1" applyProtection="1">
      <alignment horizontal="center"/>
    </xf>
    <xf numFmtId="0" fontId="11" fillId="4" borderId="12" xfId="0" applyNumberFormat="1" applyFont="1" applyFill="1" applyBorder="1" applyAlignment="1" applyProtection="1">
      <alignment horizontal="center"/>
    </xf>
    <xf numFmtId="168" fontId="11" fillId="0" borderId="1" xfId="1" applyNumberFormat="1" applyFont="1" applyBorder="1" applyAlignment="1" applyProtection="1">
      <alignment horizontal="left" vertical="center" wrapText="1"/>
      <protection locked="0"/>
    </xf>
    <xf numFmtId="168" fontId="12" fillId="2" borderId="7" xfId="1" applyNumberFormat="1" applyFont="1" applyFill="1" applyBorder="1" applyAlignment="1" applyProtection="1">
      <alignment horizontal="left" vertical="center"/>
    </xf>
    <xf numFmtId="168" fontId="12" fillId="2" borderId="2" xfId="1" applyNumberFormat="1" applyFont="1" applyFill="1" applyBorder="1" applyAlignment="1" applyProtection="1">
      <alignment horizontal="left" vertical="center"/>
    </xf>
    <xf numFmtId="168" fontId="12" fillId="2" borderId="8" xfId="1" applyNumberFormat="1" applyFont="1" applyFill="1" applyBorder="1" applyAlignment="1" applyProtection="1">
      <alignment horizontal="center" wrapText="1"/>
    </xf>
    <xf numFmtId="168" fontId="12" fillId="2" borderId="20" xfId="1" applyNumberFormat="1" applyFont="1" applyFill="1" applyBorder="1" applyAlignment="1" applyProtection="1">
      <alignment horizontal="center" wrapText="1"/>
    </xf>
    <xf numFmtId="0" fontId="11" fillId="0" borderId="2" xfId="0" applyFont="1" applyBorder="1" applyAlignment="1" applyProtection="1">
      <alignment horizontal="center" vertical="center" wrapText="1"/>
    </xf>
    <xf numFmtId="0" fontId="12" fillId="5" borderId="12" xfId="0" applyFont="1" applyFill="1" applyBorder="1" applyAlignment="1" applyProtection="1">
      <alignment horizontal="left" vertical="center"/>
    </xf>
    <xf numFmtId="168" fontId="12" fillId="0" borderId="7" xfId="1" applyNumberFormat="1" applyFont="1" applyFill="1" applyBorder="1" applyAlignment="1" applyProtection="1">
      <alignment horizontal="center" vertical="center" wrapText="1"/>
      <protection locked="0"/>
    </xf>
    <xf numFmtId="0" fontId="0" fillId="0" borderId="2" xfId="0" applyFill="1" applyBorder="1" applyAlignment="1">
      <alignment horizontal="center" vertical="center" wrapText="1"/>
    </xf>
    <xf numFmtId="169" fontId="11" fillId="2" borderId="8" xfId="2" applyNumberFormat="1" applyFont="1" applyFill="1" applyBorder="1" applyAlignment="1" applyProtection="1">
      <alignment horizontal="center"/>
    </xf>
    <xf numFmtId="169" fontId="11" fillId="2" borderId="20" xfId="2" applyNumberFormat="1" applyFont="1" applyFill="1" applyBorder="1" applyAlignment="1" applyProtection="1">
      <alignment horizontal="center"/>
    </xf>
    <xf numFmtId="169" fontId="11" fillId="2" borderId="11" xfId="2" applyNumberFormat="1" applyFont="1" applyFill="1" applyBorder="1" applyAlignment="1" applyProtection="1">
      <alignment horizontal="center"/>
    </xf>
    <xf numFmtId="169" fontId="11" fillId="2" borderId="21" xfId="2" applyNumberFormat="1" applyFont="1" applyFill="1" applyBorder="1" applyAlignment="1" applyProtection="1">
      <alignment horizontal="center"/>
    </xf>
    <xf numFmtId="169" fontId="11" fillId="2" borderId="3" xfId="2" applyNumberFormat="1" applyFont="1" applyFill="1" applyBorder="1" applyAlignment="1" applyProtection="1">
      <alignment horizontal="center"/>
    </xf>
    <xf numFmtId="169" fontId="11" fillId="2" borderId="4" xfId="2" applyNumberFormat="1" applyFont="1" applyFill="1" applyBorder="1" applyAlignment="1" applyProtection="1">
      <alignment horizontal="center"/>
    </xf>
    <xf numFmtId="0" fontId="11" fillId="3" borderId="6" xfId="0" applyFont="1" applyFill="1" applyBorder="1" applyAlignment="1" applyProtection="1">
      <alignment horizontal="left" vertical="center"/>
      <protection locked="0"/>
    </xf>
    <xf numFmtId="0" fontId="11" fillId="3" borderId="12" xfId="0" applyFont="1" applyFill="1" applyBorder="1" applyAlignment="1" applyProtection="1">
      <alignment horizontal="left" vertical="center"/>
      <protection locked="0"/>
    </xf>
    <xf numFmtId="0" fontId="12" fillId="2" borderId="2" xfId="0" applyFont="1" applyFill="1" applyBorder="1" applyAlignment="1" applyProtection="1">
      <alignment horizontal="left"/>
    </xf>
    <xf numFmtId="0" fontId="12" fillId="2" borderId="6" xfId="0" applyFont="1" applyFill="1" applyBorder="1" applyAlignment="1" applyProtection="1">
      <alignment horizontal="left"/>
    </xf>
    <xf numFmtId="0" fontId="12" fillId="2" borderId="5" xfId="0" applyFont="1" applyFill="1" applyBorder="1" applyAlignment="1" applyProtection="1">
      <alignment horizontal="left"/>
    </xf>
    <xf numFmtId="0" fontId="12" fillId="2" borderId="12" xfId="0" applyFont="1" applyFill="1" applyBorder="1" applyAlignment="1" applyProtection="1">
      <alignment horizontal="left"/>
    </xf>
    <xf numFmtId="0" fontId="12" fillId="2" borderId="6"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11" fillId="0" borderId="13" xfId="0" applyFont="1" applyBorder="1" applyAlignment="1" applyProtection="1">
      <alignment horizontal="center"/>
    </xf>
    <xf numFmtId="0" fontId="12" fillId="2" borderId="6" xfId="0" applyFont="1" applyFill="1" applyBorder="1" applyAlignment="1" applyProtection="1">
      <alignment horizontal="left" vertical="center"/>
    </xf>
    <xf numFmtId="0" fontId="12" fillId="2" borderId="12" xfId="0" applyFont="1" applyFill="1" applyBorder="1" applyAlignment="1" applyProtection="1">
      <alignment horizontal="left" vertical="center"/>
    </xf>
    <xf numFmtId="164" fontId="11" fillId="2" borderId="8" xfId="1" applyNumberFormat="1" applyFont="1" applyFill="1" applyBorder="1" applyAlignment="1" applyProtection="1">
      <alignment horizontal="center"/>
    </xf>
    <xf numFmtId="164" fontId="11" fillId="2" borderId="20" xfId="1" applyNumberFormat="1" applyFont="1" applyFill="1" applyBorder="1" applyAlignment="1" applyProtection="1">
      <alignment horizontal="center"/>
    </xf>
    <xf numFmtId="164" fontId="11" fillId="2" borderId="11" xfId="1" applyNumberFormat="1" applyFont="1" applyFill="1" applyBorder="1" applyAlignment="1" applyProtection="1">
      <alignment horizontal="center"/>
    </xf>
    <xf numFmtId="164" fontId="11" fillId="2" borderId="21" xfId="1" applyNumberFormat="1" applyFont="1" applyFill="1" applyBorder="1" applyAlignment="1" applyProtection="1">
      <alignment horizontal="center"/>
    </xf>
    <xf numFmtId="164" fontId="11" fillId="2" borderId="3" xfId="1" applyNumberFormat="1" applyFont="1" applyFill="1" applyBorder="1" applyAlignment="1" applyProtection="1">
      <alignment horizontal="center"/>
    </xf>
    <xf numFmtId="164" fontId="11" fillId="2" borderId="4" xfId="1" applyNumberFormat="1" applyFont="1" applyFill="1" applyBorder="1" applyAlignment="1" applyProtection="1">
      <alignment horizontal="center"/>
    </xf>
    <xf numFmtId="0" fontId="11" fillId="0" borderId="13"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8"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2" fillId="0" borderId="5" xfId="0" applyFont="1" applyFill="1" applyBorder="1" applyAlignment="1" applyProtection="1">
      <alignment horizontal="center"/>
    </xf>
    <xf numFmtId="168" fontId="11" fillId="0" borderId="6" xfId="1" applyNumberFormat="1" applyFont="1" applyBorder="1" applyAlignment="1" applyProtection="1">
      <alignment horizontal="left" vertical="center" wrapText="1"/>
      <protection locked="0"/>
    </xf>
    <xf numFmtId="168" fontId="11" fillId="0" borderId="5" xfId="1" applyNumberFormat="1" applyFont="1" applyBorder="1" applyAlignment="1" applyProtection="1">
      <alignment horizontal="left" vertical="center" wrapText="1"/>
      <protection locked="0"/>
    </xf>
    <xf numFmtId="168" fontId="11" fillId="0" borderId="12" xfId="1" applyNumberFormat="1" applyFont="1" applyBorder="1" applyAlignment="1" applyProtection="1">
      <alignment horizontal="left" vertical="center" wrapText="1"/>
      <protection locked="0"/>
    </xf>
    <xf numFmtId="0" fontId="26" fillId="3" borderId="0" xfId="0" applyFont="1" applyFill="1" applyBorder="1" applyAlignment="1" applyProtection="1">
      <alignment horizontal="right"/>
    </xf>
    <xf numFmtId="0" fontId="58" fillId="0" borderId="0" xfId="0" applyFont="1" applyAlignment="1" applyProtection="1">
      <alignment horizontal="right" vertical="center"/>
    </xf>
    <xf numFmtId="0" fontId="11" fillId="3" borderId="13" xfId="0" applyFont="1" applyFill="1" applyBorder="1" applyAlignment="1" applyProtection="1">
      <alignment horizontal="center"/>
    </xf>
    <xf numFmtId="0" fontId="11" fillId="2" borderId="5" xfId="0" applyFont="1" applyFill="1" applyBorder="1" applyAlignment="1" applyProtection="1">
      <alignment horizontal="left"/>
    </xf>
    <xf numFmtId="37" fontId="11" fillId="2" borderId="1" xfId="0" applyNumberFormat="1" applyFont="1" applyFill="1" applyBorder="1" applyAlignment="1" applyProtection="1">
      <alignment horizontal="left" vertical="center"/>
    </xf>
    <xf numFmtId="0" fontId="13" fillId="2" borderId="8" xfId="0" applyFont="1" applyFill="1" applyBorder="1" applyAlignment="1" applyProtection="1">
      <alignment horizontal="center" wrapText="1"/>
    </xf>
    <xf numFmtId="0" fontId="13" fillId="2" borderId="20" xfId="0" applyFont="1" applyFill="1" applyBorder="1" applyAlignment="1" applyProtection="1">
      <alignment horizontal="center" wrapText="1"/>
    </xf>
    <xf numFmtId="168" fontId="25" fillId="2" borderId="1" xfId="1" applyNumberFormat="1" applyFont="1" applyFill="1" applyBorder="1" applyAlignment="1" applyProtection="1">
      <alignment horizontal="center" vertical="center" wrapText="1"/>
    </xf>
    <xf numFmtId="171" fontId="11" fillId="2" borderId="6" xfId="0" applyNumberFormat="1" applyFont="1" applyFill="1" applyBorder="1" applyAlignment="1" applyProtection="1">
      <alignment horizontal="left" vertical="center"/>
    </xf>
    <xf numFmtId="171" fontId="11" fillId="2" borderId="12" xfId="0" applyNumberFormat="1" applyFont="1" applyFill="1" applyBorder="1" applyAlignment="1" applyProtection="1">
      <alignment horizontal="left" vertical="center"/>
    </xf>
    <xf numFmtId="0" fontId="28" fillId="0" borderId="1" xfId="0" applyFont="1" applyBorder="1" applyAlignment="1" applyProtection="1">
      <protection locked="0"/>
    </xf>
    <xf numFmtId="0" fontId="19" fillId="2" borderId="7"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6" fillId="0" borderId="6" xfId="0" applyFont="1" applyFill="1" applyBorder="1" applyAlignment="1" applyProtection="1">
      <alignment horizontal="left"/>
      <protection locked="0"/>
    </xf>
    <xf numFmtId="0" fontId="16" fillId="0" borderId="12" xfId="0" applyFont="1" applyFill="1" applyBorder="1" applyAlignment="1" applyProtection="1">
      <alignment horizontal="left"/>
      <protection locked="0"/>
    </xf>
    <xf numFmtId="0" fontId="11" fillId="0" borderId="5" xfId="0" applyFont="1" applyBorder="1" applyAlignment="1" applyProtection="1">
      <protection locked="0"/>
    </xf>
    <xf numFmtId="0" fontId="12" fillId="2" borderId="6" xfId="0" applyFont="1" applyFill="1" applyBorder="1" applyAlignment="1" applyProtection="1">
      <alignment horizontal="left" indent="1"/>
    </xf>
    <xf numFmtId="0" fontId="12" fillId="2" borderId="5" xfId="0" applyFont="1" applyFill="1" applyBorder="1" applyAlignment="1" applyProtection="1">
      <alignment horizontal="left" indent="1"/>
    </xf>
    <xf numFmtId="9" fontId="11" fillId="0" borderId="6" xfId="0" applyNumberFormat="1" applyFont="1" applyFill="1" applyBorder="1" applyAlignment="1" applyProtection="1">
      <protection locked="0"/>
    </xf>
    <xf numFmtId="9" fontId="11" fillId="0" borderId="5" xfId="0" applyNumberFormat="1" applyFont="1" applyFill="1" applyBorder="1" applyAlignment="1" applyProtection="1">
      <protection locked="0"/>
    </xf>
    <xf numFmtId="0" fontId="57" fillId="2" borderId="6" xfId="0" applyFont="1" applyFill="1" applyBorder="1" applyAlignment="1" applyProtection="1">
      <alignment horizontal="left"/>
    </xf>
    <xf numFmtId="0" fontId="57" fillId="2" borderId="5" xfId="0" applyFont="1" applyFill="1" applyBorder="1" applyAlignment="1" applyProtection="1">
      <alignment horizontal="left"/>
    </xf>
    <xf numFmtId="0" fontId="57" fillId="2" borderId="12" xfId="0" applyFont="1" applyFill="1" applyBorder="1" applyAlignment="1" applyProtection="1">
      <alignment horizontal="left"/>
    </xf>
    <xf numFmtId="0" fontId="22" fillId="0" borderId="3" xfId="0" applyFont="1" applyFill="1" applyBorder="1" applyAlignment="1" applyProtection="1">
      <alignment horizontal="center"/>
    </xf>
    <xf numFmtId="0" fontId="22" fillId="0" borderId="9" xfId="0" applyFont="1" applyFill="1" applyBorder="1" applyAlignment="1" applyProtection="1">
      <alignment horizontal="center"/>
    </xf>
    <xf numFmtId="0" fontId="11" fillId="2" borderId="3" xfId="0" applyFont="1" applyFill="1" applyBorder="1" applyAlignment="1" applyProtection="1"/>
    <xf numFmtId="0" fontId="12" fillId="2" borderId="1" xfId="0" applyFont="1" applyFill="1" applyBorder="1" applyAlignment="1" applyProtection="1">
      <alignment horizontal="left" indent="1"/>
    </xf>
    <xf numFmtId="0" fontId="11" fillId="0" borderId="9" xfId="0" applyFont="1" applyBorder="1" applyAlignment="1" applyProtection="1">
      <alignment horizontal="center"/>
    </xf>
    <xf numFmtId="0" fontId="11" fillId="0" borderId="5" xfId="0" applyFont="1" applyBorder="1" applyAlignment="1" applyProtection="1"/>
    <xf numFmtId="0" fontId="11" fillId="0" borderId="12" xfId="0" applyFont="1" applyBorder="1" applyAlignment="1" applyProtection="1"/>
    <xf numFmtId="0" fontId="12" fillId="2" borderId="12" xfId="0" applyFont="1" applyFill="1" applyBorder="1" applyAlignment="1" applyProtection="1">
      <alignment horizontal="left" indent="1"/>
    </xf>
    <xf numFmtId="0" fontId="24" fillId="0" borderId="0" xfId="0" applyFont="1" applyAlignment="1" applyProtection="1">
      <alignment horizontal="right"/>
    </xf>
    <xf numFmtId="0" fontId="12" fillId="0" borderId="11"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0" fillId="0" borderId="0" xfId="0" applyAlignment="1" applyProtection="1">
      <alignment horizontal="center"/>
    </xf>
    <xf numFmtId="0" fontId="12" fillId="0" borderId="0" xfId="0" applyFont="1" applyAlignment="1" applyProtection="1">
      <alignment horizontal="right" vertical="center"/>
    </xf>
    <xf numFmtId="0" fontId="0" fillId="6" borderId="8"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53" fillId="2" borderId="6" xfId="0" applyFont="1" applyFill="1" applyBorder="1" applyAlignment="1" applyProtection="1">
      <alignment horizontal="left" indent="1"/>
    </xf>
    <xf numFmtId="0" fontId="31" fillId="0" borderId="5" xfId="0" applyFont="1" applyBorder="1" applyAlignment="1" applyProtection="1">
      <alignment horizontal="left" indent="1"/>
    </xf>
    <xf numFmtId="0" fontId="52" fillId="2" borderId="6" xfId="0" applyFont="1" applyFill="1" applyBorder="1" applyAlignment="1" applyProtection="1">
      <alignment horizontal="left" vertical="center"/>
    </xf>
    <xf numFmtId="0" fontId="52" fillId="2" borderId="12" xfId="0" applyFont="1" applyFill="1" applyBorder="1" applyAlignment="1" applyProtection="1">
      <alignment horizontal="left" vertical="center"/>
    </xf>
    <xf numFmtId="0" fontId="31" fillId="0" borderId="12" xfId="0" applyFont="1" applyBorder="1" applyAlignment="1" applyProtection="1">
      <alignment horizontal="left" indent="1"/>
    </xf>
    <xf numFmtId="0" fontId="16" fillId="0" borderId="5" xfId="0" applyFont="1" applyFill="1" applyBorder="1" applyAlignment="1" applyProtection="1">
      <alignment horizontal="left"/>
      <protection locked="0"/>
    </xf>
    <xf numFmtId="0" fontId="16" fillId="2" borderId="1" xfId="0" applyFont="1" applyFill="1" applyBorder="1" applyAlignment="1" applyProtection="1">
      <alignment horizontal="left"/>
    </xf>
    <xf numFmtId="0" fontId="16" fillId="2" borderId="6" xfId="0" applyFont="1" applyFill="1" applyBorder="1" applyAlignment="1" applyProtection="1">
      <alignment horizontal="left"/>
    </xf>
    <xf numFmtId="0" fontId="16" fillId="2" borderId="5" xfId="0" applyFont="1" applyFill="1" applyBorder="1" applyAlignment="1" applyProtection="1">
      <alignment horizontal="left"/>
    </xf>
    <xf numFmtId="0" fontId="31" fillId="0" borderId="9" xfId="0" applyFont="1" applyBorder="1" applyAlignment="1" applyProtection="1">
      <alignment horizontal="left" indent="1"/>
    </xf>
    <xf numFmtId="0" fontId="16" fillId="2" borderId="2" xfId="0" applyFont="1" applyFill="1" applyBorder="1" applyAlignment="1" applyProtection="1">
      <alignment horizontal="left"/>
    </xf>
    <xf numFmtId="0" fontId="16" fillId="2" borderId="12" xfId="0" applyFont="1" applyFill="1" applyBorder="1" applyAlignment="1" applyProtection="1">
      <alignment horizontal="left"/>
    </xf>
    <xf numFmtId="0" fontId="53" fillId="2" borderId="5" xfId="0" applyFont="1" applyFill="1" applyBorder="1" applyAlignment="1" applyProtection="1">
      <alignment horizontal="left" indent="1"/>
    </xf>
    <xf numFmtId="0" fontId="53" fillId="4" borderId="6" xfId="0" applyFont="1" applyFill="1" applyBorder="1" applyAlignment="1" applyProtection="1">
      <alignment horizontal="left"/>
    </xf>
    <xf numFmtId="0" fontId="53" fillId="4" borderId="5" xfId="0" applyFont="1" applyFill="1" applyBorder="1" applyAlignment="1" applyProtection="1">
      <alignment horizontal="left"/>
    </xf>
    <xf numFmtId="0" fontId="53" fillId="4" borderId="12" xfId="0" applyFont="1" applyFill="1" applyBorder="1" applyAlignment="1" applyProtection="1">
      <alignment horizontal="left"/>
    </xf>
    <xf numFmtId="0" fontId="26" fillId="6" borderId="0" xfId="0" applyFont="1" applyFill="1" applyAlignment="1" applyProtection="1">
      <alignment horizontal="right" vertical="center"/>
    </xf>
    <xf numFmtId="37" fontId="13" fillId="6" borderId="0" xfId="0" applyNumberFormat="1" applyFont="1" applyFill="1" applyAlignment="1" applyProtection="1">
      <alignment horizontal="right" vertical="center"/>
    </xf>
    <xf numFmtId="0" fontId="51" fillId="2" borderId="6" xfId="0" applyFont="1" applyFill="1" applyBorder="1" applyAlignment="1" applyProtection="1">
      <alignment horizontal="left" vertical="center"/>
    </xf>
    <xf numFmtId="0" fontId="52" fillId="0" borderId="12" xfId="0" applyFont="1" applyBorder="1" applyAlignment="1" applyProtection="1">
      <alignment vertical="center"/>
    </xf>
    <xf numFmtId="0" fontId="25" fillId="7" borderId="6" xfId="0" applyFont="1" applyFill="1" applyBorder="1" applyAlignment="1" applyProtection="1">
      <alignment horizontal="right" vertical="center"/>
    </xf>
    <xf numFmtId="0" fontId="25" fillId="7" borderId="5" xfId="0" applyFont="1" applyFill="1" applyBorder="1" applyAlignment="1" applyProtection="1">
      <alignment horizontal="right" vertical="center"/>
    </xf>
    <xf numFmtId="0" fontId="25" fillId="7" borderId="12" xfId="0" applyFont="1" applyFill="1" applyBorder="1" applyAlignment="1" applyProtection="1">
      <alignment horizontal="right" vertical="center"/>
    </xf>
    <xf numFmtId="0" fontId="51" fillId="7" borderId="1" xfId="0" applyFont="1" applyFill="1" applyBorder="1" applyProtection="1"/>
    <xf numFmtId="0" fontId="11" fillId="0" borderId="7"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6" fontId="11" fillId="2" borderId="8" xfId="4" applyNumberFormat="1" applyFont="1" applyFill="1" applyBorder="1" applyAlignment="1" applyProtection="1">
      <alignment horizontal="center" vertical="center" wrapText="1"/>
    </xf>
    <xf numFmtId="6" fontId="11" fillId="2" borderId="13" xfId="4" applyNumberFormat="1" applyFont="1" applyFill="1" applyBorder="1" applyAlignment="1" applyProtection="1">
      <alignment horizontal="center" vertical="center" wrapText="1"/>
    </xf>
    <xf numFmtId="6" fontId="11" fillId="2" borderId="20" xfId="4" applyNumberFormat="1" applyFont="1" applyFill="1" applyBorder="1" applyAlignment="1" applyProtection="1">
      <alignment horizontal="center" vertical="center" wrapText="1"/>
    </xf>
    <xf numFmtId="6" fontId="11" fillId="2" borderId="3" xfId="4" applyNumberFormat="1" applyFont="1" applyFill="1" applyBorder="1" applyAlignment="1" applyProtection="1">
      <alignment horizontal="center" vertical="center" wrapText="1"/>
    </xf>
    <xf numFmtId="6" fontId="11" fillId="2" borderId="9" xfId="4" applyNumberFormat="1" applyFont="1" applyFill="1" applyBorder="1" applyAlignment="1" applyProtection="1">
      <alignment horizontal="center" vertical="center" wrapText="1"/>
    </xf>
    <xf numFmtId="6" fontId="11" fillId="2" borderId="4" xfId="4" applyNumberFormat="1" applyFont="1" applyFill="1" applyBorder="1" applyAlignment="1" applyProtection="1">
      <alignment horizontal="center" vertical="center" wrapText="1"/>
    </xf>
    <xf numFmtId="10" fontId="11" fillId="2" borderId="7" xfId="7" applyNumberFormat="1" applyFont="1" applyFill="1" applyBorder="1" applyAlignment="1" applyProtection="1">
      <alignment horizontal="center" vertical="center"/>
    </xf>
    <xf numFmtId="10" fontId="11" fillId="2" borderId="10" xfId="7" applyNumberFormat="1" applyFont="1" applyFill="1" applyBorder="1" applyAlignment="1" applyProtection="1">
      <alignment horizontal="center" vertical="center"/>
    </xf>
    <xf numFmtId="10" fontId="11" fillId="2" borderId="2" xfId="7" applyNumberFormat="1" applyFont="1" applyFill="1" applyBorder="1" applyAlignment="1" applyProtection="1">
      <alignment horizontal="center" vertical="center"/>
    </xf>
    <xf numFmtId="0" fontId="11" fillId="0" borderId="10" xfId="0" applyFont="1" applyBorder="1" applyAlignment="1" applyProtection="1">
      <alignment horizontal="left" vertical="top" wrapText="1"/>
      <protection locked="0"/>
    </xf>
    <xf numFmtId="5" fontId="11" fillId="6" borderId="7" xfId="2" applyNumberFormat="1" applyFont="1" applyFill="1" applyBorder="1" applyAlignment="1" applyProtection="1">
      <alignment horizontal="left" vertical="top" wrapText="1"/>
      <protection locked="0"/>
    </xf>
    <xf numFmtId="5" fontId="11" fillId="6" borderId="10" xfId="2" applyNumberFormat="1" applyFont="1" applyFill="1" applyBorder="1" applyAlignment="1" applyProtection="1">
      <alignment horizontal="left" vertical="top" wrapText="1"/>
      <protection locked="0"/>
    </xf>
    <xf numFmtId="5" fontId="11" fillId="6" borderId="2" xfId="2" applyNumberFormat="1" applyFont="1" applyFill="1" applyBorder="1" applyAlignment="1" applyProtection="1">
      <alignment horizontal="left" vertical="top" wrapText="1"/>
      <protection locked="0"/>
    </xf>
    <xf numFmtId="0" fontId="24" fillId="3" borderId="0" xfId="0" applyFont="1" applyFill="1" applyBorder="1" applyAlignment="1" applyProtection="1">
      <alignment horizontal="right"/>
    </xf>
    <xf numFmtId="0" fontId="11" fillId="0" borderId="5" xfId="0" applyFont="1" applyBorder="1" applyAlignment="1" applyProtection="1">
      <alignment horizontal="center"/>
    </xf>
    <xf numFmtId="0" fontId="11" fillId="4" borderId="6" xfId="0" applyFont="1" applyFill="1" applyBorder="1" applyAlignment="1" applyProtection="1">
      <alignment horizontal="center"/>
    </xf>
    <xf numFmtId="0" fontId="11" fillId="4" borderId="5" xfId="0" applyFont="1" applyFill="1" applyBorder="1" applyAlignment="1" applyProtection="1">
      <alignment horizontal="center"/>
    </xf>
    <xf numFmtId="0" fontId="11" fillId="4" borderId="12" xfId="0" applyFont="1" applyFill="1" applyBorder="1" applyAlignment="1" applyProtection="1">
      <alignment horizontal="center"/>
    </xf>
    <xf numFmtId="0" fontId="11" fillId="2" borderId="7" xfId="4" applyFont="1" applyFill="1" applyBorder="1" applyAlignment="1" applyProtection="1">
      <alignment horizontal="left" vertical="center" wrapText="1"/>
    </xf>
    <xf numFmtId="0" fontId="11" fillId="2" borderId="2" xfId="4" applyFont="1" applyFill="1" applyBorder="1" applyAlignment="1" applyProtection="1">
      <alignment horizontal="left" vertical="center" wrapText="1"/>
    </xf>
    <xf numFmtId="0" fontId="11" fillId="7"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2" fillId="5" borderId="20" xfId="0" applyNumberFormat="1" applyFont="1" applyFill="1" applyBorder="1" applyAlignment="1" applyProtection="1">
      <alignment horizontal="center" vertical="center" wrapText="1"/>
    </xf>
    <xf numFmtId="0" fontId="12" fillId="5" borderId="21" xfId="0" applyNumberFormat="1" applyFont="1" applyFill="1" applyBorder="1" applyAlignment="1" applyProtection="1">
      <alignment horizontal="center" vertical="center" wrapText="1"/>
    </xf>
    <xf numFmtId="0" fontId="12" fillId="5" borderId="4" xfId="0" applyNumberFormat="1"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9" fontId="11" fillId="2" borderId="7" xfId="2" applyNumberFormat="1" applyFont="1" applyFill="1" applyBorder="1" applyAlignment="1" applyProtection="1">
      <alignment horizontal="center" vertical="center" wrapText="1"/>
    </xf>
    <xf numFmtId="9" fontId="11" fillId="2" borderId="10" xfId="2" applyNumberFormat="1" applyFont="1" applyFill="1" applyBorder="1" applyAlignment="1" applyProtection="1">
      <alignment horizontal="center" vertical="center" wrapText="1"/>
    </xf>
    <xf numFmtId="9" fontId="11" fillId="2" borderId="2" xfId="2" applyNumberFormat="1" applyFont="1" applyFill="1" applyBorder="1" applyAlignment="1" applyProtection="1">
      <alignment horizontal="center" vertical="center" wrapText="1"/>
    </xf>
    <xf numFmtId="5" fontId="11" fillId="2" borderId="10" xfId="2" applyNumberFormat="1" applyFont="1" applyFill="1" applyBorder="1" applyAlignment="1" applyProtection="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vertical="top" wrapText="1"/>
    </xf>
    <xf numFmtId="5" fontId="12" fillId="2" borderId="7" xfId="2" applyNumberFormat="1" applyFont="1" applyFill="1" applyBorder="1" applyAlignment="1" applyProtection="1">
      <alignment horizontal="center" vertical="center" wrapText="1"/>
    </xf>
    <xf numFmtId="5" fontId="12" fillId="2" borderId="10" xfId="2" applyNumberFormat="1" applyFont="1" applyFill="1" applyBorder="1" applyAlignment="1" applyProtection="1">
      <alignment horizontal="center" vertical="center" wrapText="1"/>
    </xf>
    <xf numFmtId="5" fontId="12" fillId="2" borderId="2" xfId="2" applyNumberFormat="1" applyFont="1" applyFill="1" applyBorder="1" applyAlignment="1" applyProtection="1">
      <alignment horizontal="center" vertical="center" wrapText="1"/>
    </xf>
    <xf numFmtId="0" fontId="11" fillId="2" borderId="10"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10" fontId="11" fillId="2" borderId="11" xfId="7" applyNumberFormat="1" applyFont="1" applyFill="1" applyBorder="1" applyAlignment="1" applyProtection="1">
      <alignment horizontal="center" vertical="center"/>
    </xf>
    <xf numFmtId="10" fontId="11" fillId="2" borderId="3" xfId="7" applyNumberFormat="1" applyFont="1" applyFill="1" applyBorder="1" applyAlignment="1" applyProtection="1">
      <alignment horizontal="center" vertical="center"/>
    </xf>
    <xf numFmtId="0" fontId="12" fillId="2" borderId="10"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10" fontId="11" fillId="2" borderId="7" xfId="7" applyNumberFormat="1" applyFont="1" applyFill="1" applyBorder="1" applyAlignment="1" applyProtection="1">
      <alignment horizontal="center" vertical="center" wrapText="1"/>
    </xf>
    <xf numFmtId="10" fontId="11" fillId="2" borderId="10" xfId="7" applyNumberFormat="1" applyFont="1" applyFill="1" applyBorder="1" applyAlignment="1" applyProtection="1">
      <alignment horizontal="center" vertical="center" wrapText="1"/>
    </xf>
    <xf numFmtId="10" fontId="11" fillId="2" borderId="2" xfId="7" applyNumberFormat="1" applyFont="1" applyFill="1" applyBorder="1" applyAlignment="1" applyProtection="1">
      <alignment horizontal="center" vertical="center" wrapText="1"/>
    </xf>
    <xf numFmtId="0" fontId="11" fillId="2" borderId="7" xfId="0" applyFont="1" applyFill="1" applyBorder="1" applyAlignment="1" applyProtection="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14" fillId="4" borderId="6" xfId="0" applyFont="1" applyFill="1" applyBorder="1" applyAlignment="1" applyProtection="1">
      <alignment horizontal="center"/>
    </xf>
    <xf numFmtId="0" fontId="14" fillId="4" borderId="5" xfId="0" applyFont="1" applyFill="1" applyBorder="1" applyAlignment="1" applyProtection="1">
      <alignment horizontal="center"/>
    </xf>
    <xf numFmtId="0" fontId="14" fillId="4" borderId="12" xfId="0" applyFont="1" applyFill="1" applyBorder="1" applyAlignment="1" applyProtection="1">
      <alignment horizontal="center"/>
    </xf>
    <xf numFmtId="0" fontId="11" fillId="2" borderId="7"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9" fontId="11" fillId="2" borderId="10" xfId="0" applyNumberFormat="1" applyFont="1" applyFill="1" applyBorder="1" applyAlignment="1" applyProtection="1">
      <alignment horizontal="center" vertical="center" wrapText="1"/>
    </xf>
    <xf numFmtId="9" fontId="11" fillId="2" borderId="2" xfId="0" applyNumberFormat="1" applyFont="1" applyFill="1" applyBorder="1" applyAlignment="1" applyProtection="1">
      <alignment horizontal="center" vertical="center" wrapText="1"/>
    </xf>
    <xf numFmtId="0" fontId="11" fillId="7" borderId="9" xfId="0" applyFont="1" applyFill="1" applyBorder="1" applyAlignment="1" applyProtection="1">
      <alignment horizontal="center" vertical="center" wrapText="1"/>
    </xf>
    <xf numFmtId="5" fontId="11" fillId="2" borderId="8" xfId="0" applyNumberFormat="1" applyFont="1" applyFill="1" applyBorder="1" applyAlignment="1" applyProtection="1">
      <alignment horizontal="center" vertical="center" wrapText="1"/>
    </xf>
    <xf numFmtId="5" fontId="11" fillId="2" borderId="11" xfId="0" applyNumberFormat="1" applyFont="1" applyFill="1" applyBorder="1" applyAlignment="1" applyProtection="1">
      <alignment horizontal="center" vertical="center" wrapText="1"/>
    </xf>
    <xf numFmtId="5" fontId="11" fillId="2" borderId="7" xfId="7" applyNumberFormat="1" applyFont="1" applyFill="1" applyBorder="1" applyAlignment="1" applyProtection="1">
      <alignment horizontal="center" vertical="center"/>
    </xf>
    <xf numFmtId="5" fontId="11" fillId="2" borderId="2" xfId="7" applyNumberFormat="1" applyFont="1" applyFill="1" applyBorder="1" applyAlignment="1" applyProtection="1">
      <alignment horizontal="center" vertical="center"/>
    </xf>
    <xf numFmtId="0" fontId="57" fillId="2" borderId="7" xfId="0" applyFont="1" applyFill="1" applyBorder="1" applyAlignment="1" applyProtection="1">
      <alignment horizontal="left" vertical="center" wrapText="1"/>
    </xf>
    <xf numFmtId="0" fontId="57" fillId="2" borderId="2" xfId="0" applyFont="1" applyFill="1" applyBorder="1" applyAlignment="1" applyProtection="1">
      <alignment horizontal="left" vertical="center" wrapText="1"/>
    </xf>
    <xf numFmtId="5" fontId="28" fillId="2" borderId="7" xfId="2" applyNumberFormat="1" applyFont="1" applyFill="1" applyBorder="1" applyAlignment="1" applyProtection="1">
      <alignment horizontal="center" vertical="center"/>
    </xf>
    <xf numFmtId="5" fontId="28" fillId="2" borderId="2" xfId="2" applyNumberFormat="1" applyFont="1" applyFill="1" applyBorder="1" applyAlignment="1" applyProtection="1">
      <alignment horizontal="center" vertical="center"/>
    </xf>
    <xf numFmtId="6" fontId="11" fillId="2" borderId="7" xfId="0" applyNumberFormat="1" applyFont="1" applyFill="1" applyBorder="1" applyAlignment="1" applyProtection="1">
      <alignment horizontal="center" vertical="center" wrapText="1"/>
    </xf>
    <xf numFmtId="6" fontId="11" fillId="2" borderId="2" xfId="0" applyNumberFormat="1" applyFont="1" applyFill="1" applyBorder="1" applyAlignment="1" applyProtection="1">
      <alignment horizontal="center" vertical="center" wrapText="1"/>
    </xf>
    <xf numFmtId="173" fontId="57" fillId="2" borderId="7" xfId="0" applyNumberFormat="1" applyFont="1" applyFill="1" applyBorder="1" applyAlignment="1" applyProtection="1">
      <alignment horizontal="center" vertical="center" wrapText="1"/>
    </xf>
    <xf numFmtId="173" fontId="57" fillId="2" borderId="2" xfId="0" applyNumberFormat="1" applyFont="1" applyFill="1" applyBorder="1" applyAlignment="1" applyProtection="1">
      <alignment horizontal="center" vertical="center" wrapText="1"/>
    </xf>
    <xf numFmtId="173" fontId="57" fillId="2" borderId="7" xfId="1" applyNumberFormat="1" applyFont="1" applyFill="1" applyBorder="1" applyAlignment="1" applyProtection="1">
      <alignment horizontal="center" vertical="center"/>
    </xf>
    <xf numFmtId="173" fontId="57" fillId="2" borderId="2" xfId="1" applyNumberFormat="1" applyFont="1" applyFill="1" applyBorder="1" applyAlignment="1" applyProtection="1">
      <alignment horizontal="center" vertical="center"/>
    </xf>
    <xf numFmtId="0" fontId="58" fillId="2" borderId="7" xfId="0" applyFont="1" applyFill="1" applyBorder="1" applyAlignment="1" applyProtection="1">
      <alignment horizontal="center" vertical="center" wrapText="1"/>
    </xf>
    <xf numFmtId="0" fontId="58" fillId="2" borderId="2"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1" fillId="7" borderId="13" xfId="0" applyFont="1" applyFill="1" applyBorder="1" applyAlignment="1" applyProtection="1">
      <alignment horizontal="center" vertical="center" wrapText="1"/>
    </xf>
    <xf numFmtId="0" fontId="11" fillId="7" borderId="11"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58" fillId="7" borderId="7" xfId="0" applyFont="1" applyFill="1" applyBorder="1" applyAlignment="1" applyProtection="1">
      <alignment horizontal="center" vertical="center" wrapText="1"/>
    </xf>
    <xf numFmtId="0" fontId="58" fillId="7" borderId="10" xfId="0" applyFont="1" applyFill="1" applyBorder="1" applyAlignment="1" applyProtection="1">
      <alignment horizontal="center" vertical="center" wrapText="1"/>
    </xf>
    <xf numFmtId="0" fontId="58" fillId="7" borderId="2" xfId="0" applyFont="1" applyFill="1" applyBorder="1" applyAlignment="1" applyProtection="1">
      <alignment horizontal="center" vertical="center" wrapText="1"/>
    </xf>
    <xf numFmtId="0" fontId="11" fillId="0" borderId="7"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11" fillId="0" borderId="2" xfId="0" applyFont="1" applyBorder="1" applyAlignment="1" applyProtection="1">
      <alignment horizontal="center" vertical="top" wrapText="1"/>
      <protection locked="0"/>
    </xf>
    <xf numFmtId="0" fontId="11" fillId="2" borderId="1" xfId="0" applyFont="1" applyFill="1" applyBorder="1" applyAlignment="1" applyProtection="1">
      <alignment horizontal="left" vertical="center" wrapText="1"/>
    </xf>
    <xf numFmtId="5" fontId="11" fillId="2" borderId="7" xfId="2" applyNumberFormat="1" applyFont="1" applyFill="1" applyBorder="1" applyAlignment="1" applyProtection="1">
      <alignment horizontal="center" vertical="center" wrapText="1"/>
    </xf>
    <xf numFmtId="5" fontId="11" fillId="2" borderId="2" xfId="2" applyNumberFormat="1" applyFont="1" applyFill="1" applyBorder="1" applyAlignment="1" applyProtection="1">
      <alignment horizontal="center" vertical="center" wrapText="1"/>
    </xf>
    <xf numFmtId="10" fontId="11" fillId="2" borderId="6" xfId="7" applyNumberFormat="1" applyFont="1" applyFill="1" applyBorder="1" applyAlignment="1" applyProtection="1">
      <alignment horizontal="center" vertical="center"/>
    </xf>
    <xf numFmtId="5" fontId="11" fillId="2" borderId="7" xfId="2" applyNumberFormat="1" applyFont="1" applyFill="1" applyBorder="1" applyAlignment="1" applyProtection="1">
      <alignment horizontal="center" vertical="center"/>
    </xf>
    <xf numFmtId="5" fontId="11" fillId="2" borderId="2" xfId="2" applyNumberFormat="1" applyFont="1" applyFill="1" applyBorder="1" applyAlignment="1" applyProtection="1">
      <alignment horizontal="center" vertical="center"/>
    </xf>
    <xf numFmtId="0" fontId="11" fillId="0" borderId="7"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43" fontId="12" fillId="4" borderId="6" xfId="1" applyFont="1" applyFill="1" applyBorder="1" applyAlignment="1">
      <alignment horizontal="left" vertical="center" wrapText="1"/>
    </xf>
    <xf numFmtId="43" fontId="12" fillId="4" borderId="5" xfId="1" applyFont="1" applyFill="1" applyBorder="1" applyAlignment="1">
      <alignment horizontal="left" vertical="center" wrapText="1"/>
    </xf>
    <xf numFmtId="0" fontId="0" fillId="0" borderId="12" xfId="0" applyBorder="1" applyAlignment="1">
      <alignment vertical="center"/>
    </xf>
    <xf numFmtId="43" fontId="12" fillId="2" borderId="5" xfId="1" applyFont="1" applyFill="1" applyBorder="1" applyAlignment="1">
      <alignment wrapText="1"/>
    </xf>
    <xf numFmtId="43" fontId="11" fillId="2" borderId="5" xfId="1" applyFont="1" applyFill="1" applyBorder="1" applyAlignment="1">
      <alignment horizontal="left" vertical="center" wrapText="1"/>
    </xf>
    <xf numFmtId="0" fontId="24" fillId="0" borderId="0" xfId="5" applyFont="1" applyAlignment="1" applyProtection="1">
      <alignment horizontal="right" vertical="center"/>
    </xf>
    <xf numFmtId="37" fontId="58" fillId="0" borderId="0" xfId="5" applyNumberFormat="1" applyFont="1" applyAlignment="1" applyProtection="1">
      <alignment horizontal="right" vertical="center"/>
    </xf>
    <xf numFmtId="164" fontId="13" fillId="2" borderId="1" xfId="0" applyNumberFormat="1" applyFont="1" applyFill="1" applyBorder="1" applyAlignment="1" applyProtection="1">
      <alignment horizontal="center" vertical="center"/>
    </xf>
    <xf numFmtId="0" fontId="7" fillId="6"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0" fillId="6" borderId="0" xfId="0" applyFill="1" applyAlignment="1" applyProtection="1">
      <alignment horizontal="center" vertical="center"/>
    </xf>
  </cellXfs>
  <cellStyles count="11">
    <cellStyle name="Comma" xfId="1" builtinId="3"/>
    <cellStyle name="Currency" xfId="2" builtinId="4"/>
    <cellStyle name="Normal" xfId="0" builtinId="0"/>
    <cellStyle name="Normal 2" xfId="3" xr:uid="{00000000-0005-0000-0000-000003000000}"/>
    <cellStyle name="Normal 3" xfId="8" xr:uid="{59CFF711-F90B-42B6-8080-292B3389AF9F}"/>
    <cellStyle name="Normal 6" xfId="9" xr:uid="{BCD210B2-2EDE-4D05-92BF-5BE63D668705}"/>
    <cellStyle name="Normal 7" xfId="10" xr:uid="{CB51506D-71DC-4649-A54C-A6BE92F25487}"/>
    <cellStyle name="Normal_Benchmarks -- Ownership" xfId="4" xr:uid="{00000000-0005-0000-0000-000004000000}"/>
    <cellStyle name="Normal_Sample Project 1" xfId="5" xr:uid="{00000000-0005-0000-0000-000005000000}"/>
    <cellStyle name="Normal_Self-Score" xfId="6" xr:uid="{00000000-0005-0000-0000-000006000000}"/>
    <cellStyle name="Percent" xfId="7" builtinId="5"/>
  </cellStyles>
  <dxfs count="2">
    <dxf>
      <font>
        <b/>
        <i val="0"/>
        <color rgb="FFB55607"/>
      </font>
      <fill>
        <patternFill>
          <bgColor rgb="FFFEE36E"/>
        </patternFill>
      </fill>
    </dxf>
    <dxf>
      <font>
        <color rgb="FFB55607"/>
      </font>
      <fill>
        <patternFill>
          <bgColor rgb="FFFEF08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FF66"/>
      <rgbColor rgb="00008080"/>
      <rgbColor rgb="00FFFF00"/>
      <rgbColor rgb="00006666"/>
      <rgbColor rgb="00006666"/>
      <rgbColor rgb="00006666"/>
      <rgbColor rgb="0033CC33"/>
      <rgbColor rgb="00006666"/>
      <rgbColor rgb="00006666"/>
      <rgbColor rgb="00006666"/>
      <rgbColor rgb="00008080"/>
      <rgbColor rgb="00C0C0C0"/>
      <rgbColor rgb="00808080"/>
      <rgbColor rgb="00003366"/>
      <rgbColor rgb="00FF6600"/>
      <rgbColor rgb="0033CC33"/>
      <rgbColor rgb="00CCFF66"/>
      <rgbColor rgb="00008080"/>
      <rgbColor rgb="00CC0066"/>
      <rgbColor rgb="00333399"/>
      <rgbColor rgb="006600CC"/>
      <rgbColor rgb="00003366"/>
      <rgbColor rgb="00FF6600"/>
      <rgbColor rgb="0033CC33"/>
      <rgbColor rgb="00CCFF66"/>
      <rgbColor rgb="00008080"/>
      <rgbColor rgb="00CC0066"/>
      <rgbColor rgb="00333399"/>
      <rgbColor rgb="006600CC"/>
      <rgbColor rgb="00006666"/>
      <rgbColor rgb="00CCFFFF"/>
      <rgbColor rgb="00CCFFCC"/>
      <rgbColor rgb="00008080"/>
      <rgbColor rgb="00CCFFCC"/>
      <rgbColor rgb="00008080"/>
      <rgbColor rgb="006ED8BF"/>
      <rgbColor rgb="00FFFFCC"/>
      <rgbColor rgb="0099CCFF"/>
      <rgbColor rgb="0000CC99"/>
      <rgbColor rgb="00CCFF66"/>
      <rgbColor rgb="00FFDD4F"/>
      <rgbColor rgb="00FFB03B"/>
      <rgbColor rgb="00FF822D"/>
      <rgbColor rgb="00006666"/>
      <rgbColor rgb="00969696"/>
      <rgbColor rgb="00003366"/>
      <rgbColor rgb="00339966"/>
      <rgbColor rgb="00006666"/>
      <rgbColor rgb="00006666"/>
      <rgbColor rgb="00006666"/>
      <rgbColor rgb="007B3AFC"/>
      <rgbColor rgb="00006666"/>
      <rgbColor rgb="00333333"/>
    </indexedColors>
    <mruColors>
      <color rgb="FFFEE36E"/>
      <color rgb="FFFEE062"/>
      <color rgb="FFB55607"/>
      <color rgb="FFFEE88A"/>
      <color rgb="FFC85F08"/>
      <color rgb="FFFEF08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9525</xdr:colOff>
      <xdr:row>0</xdr:row>
      <xdr:rowOff>323850</xdr:rowOff>
    </xdr:to>
    <xdr:pic>
      <xdr:nvPicPr>
        <xdr:cNvPr id="16865" name="Picture 13" descr="FHLBLogobw1">
          <a:extLst>
            <a:ext uri="{FF2B5EF4-FFF2-40B4-BE49-F238E27FC236}">
              <a16:creationId xmlns:a16="http://schemas.microsoft.com/office/drawing/2014/main" id="{8E9A2002-E7E0-4B18-99C6-15B2466CC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0</xdr:col>
      <xdr:colOff>9525</xdr:colOff>
      <xdr:row>0</xdr:row>
      <xdr:rowOff>323850</xdr:rowOff>
    </xdr:to>
    <xdr:pic>
      <xdr:nvPicPr>
        <xdr:cNvPr id="16866" name="Picture 13" descr="FHLBLogobw1">
          <a:extLst>
            <a:ext uri="{FF2B5EF4-FFF2-40B4-BE49-F238E27FC236}">
              <a16:creationId xmlns:a16="http://schemas.microsoft.com/office/drawing/2014/main" id="{0473C7D5-21E4-4AE2-9472-9CB82DF1E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57150</xdr:colOff>
      <xdr:row>0</xdr:row>
      <xdr:rowOff>76200</xdr:rowOff>
    </xdr:from>
    <xdr:to>
      <xdr:col>1</xdr:col>
      <xdr:colOff>794055</xdr:colOff>
      <xdr:row>1</xdr:row>
      <xdr:rowOff>180975</xdr:rowOff>
    </xdr:to>
    <xdr:pic>
      <xdr:nvPicPr>
        <xdr:cNvPr id="5" name="Picture 2">
          <a:extLst>
            <a:ext uri="{FF2B5EF4-FFF2-40B4-BE49-F238E27FC236}">
              <a16:creationId xmlns:a16="http://schemas.microsoft.com/office/drawing/2014/main" id="{6EE92742-132B-44E2-B78A-00DA819CC1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7150" y="7620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1</xdr:col>
      <xdr:colOff>479730</xdr:colOff>
      <xdr:row>1</xdr:row>
      <xdr:rowOff>171450</xdr:rowOff>
    </xdr:to>
    <xdr:pic>
      <xdr:nvPicPr>
        <xdr:cNvPr id="3" name="Picture 2">
          <a:extLst>
            <a:ext uri="{FF2B5EF4-FFF2-40B4-BE49-F238E27FC236}">
              <a16:creationId xmlns:a16="http://schemas.microsoft.com/office/drawing/2014/main" id="{8F909603-87BA-4F3B-9A47-C99B1A25C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6667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193980</xdr:colOff>
      <xdr:row>3</xdr:row>
      <xdr:rowOff>9525</xdr:rowOff>
    </xdr:to>
    <xdr:pic>
      <xdr:nvPicPr>
        <xdr:cNvPr id="3" name="Picture 2">
          <a:extLst>
            <a:ext uri="{FF2B5EF4-FFF2-40B4-BE49-F238E27FC236}">
              <a16:creationId xmlns:a16="http://schemas.microsoft.com/office/drawing/2014/main" id="{8C6A1D5F-0559-4F6F-BDFC-CC85DB7B3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57150</xdr:colOff>
      <xdr:row>0</xdr:row>
      <xdr:rowOff>47625</xdr:rowOff>
    </xdr:from>
    <xdr:to>
      <xdr:col>2</xdr:col>
      <xdr:colOff>89205</xdr:colOff>
      <xdr:row>1</xdr:row>
      <xdr:rowOff>152400</xdr:rowOff>
    </xdr:to>
    <xdr:pic>
      <xdr:nvPicPr>
        <xdr:cNvPr id="3" name="Picture 2">
          <a:extLst>
            <a:ext uri="{FF2B5EF4-FFF2-40B4-BE49-F238E27FC236}">
              <a16:creationId xmlns:a16="http://schemas.microsoft.com/office/drawing/2014/main" id="{549132C2-0B94-4497-982A-205A937B0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1</xdr:col>
      <xdr:colOff>51105</xdr:colOff>
      <xdr:row>1</xdr:row>
      <xdr:rowOff>161925</xdr:rowOff>
    </xdr:to>
    <xdr:pic>
      <xdr:nvPicPr>
        <xdr:cNvPr id="3" name="Picture 2">
          <a:extLst>
            <a:ext uri="{FF2B5EF4-FFF2-40B4-BE49-F238E27FC236}">
              <a16:creationId xmlns:a16="http://schemas.microsoft.com/office/drawing/2014/main" id="{98EC8BDD-EA12-46D8-AE89-83133E4F6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5715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0</xdr:col>
      <xdr:colOff>1098855</xdr:colOff>
      <xdr:row>2</xdr:row>
      <xdr:rowOff>47625</xdr:rowOff>
    </xdr:to>
    <xdr:pic>
      <xdr:nvPicPr>
        <xdr:cNvPr id="3" name="Picture 2">
          <a:extLst>
            <a:ext uri="{FF2B5EF4-FFF2-40B4-BE49-F238E27FC236}">
              <a16:creationId xmlns:a16="http://schemas.microsoft.com/office/drawing/2014/main" id="{08C3A409-F19F-4C09-8935-5EDE3200F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5715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47625</xdr:colOff>
      <xdr:row>0</xdr:row>
      <xdr:rowOff>57150</xdr:rowOff>
    </xdr:from>
    <xdr:to>
      <xdr:col>1</xdr:col>
      <xdr:colOff>60630</xdr:colOff>
      <xdr:row>1</xdr:row>
      <xdr:rowOff>161925</xdr:rowOff>
    </xdr:to>
    <xdr:pic>
      <xdr:nvPicPr>
        <xdr:cNvPr id="3" name="Picture 2">
          <a:extLst>
            <a:ext uri="{FF2B5EF4-FFF2-40B4-BE49-F238E27FC236}">
              <a16:creationId xmlns:a16="http://schemas.microsoft.com/office/drawing/2014/main" id="{688039D3-EF33-441F-B749-96ABDC0DE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5715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38100</xdr:colOff>
      <xdr:row>0</xdr:row>
      <xdr:rowOff>57150</xdr:rowOff>
    </xdr:from>
    <xdr:to>
      <xdr:col>0</xdr:col>
      <xdr:colOff>1079805</xdr:colOff>
      <xdr:row>1</xdr:row>
      <xdr:rowOff>152400</xdr:rowOff>
    </xdr:to>
    <xdr:pic>
      <xdr:nvPicPr>
        <xdr:cNvPr id="3" name="Picture 2">
          <a:extLst>
            <a:ext uri="{FF2B5EF4-FFF2-40B4-BE49-F238E27FC236}">
              <a16:creationId xmlns:a16="http://schemas.microsoft.com/office/drawing/2014/main" id="{8C70A877-0A92-41FD-9627-3432EBFC2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100" y="5715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0</xdr:col>
      <xdr:colOff>1089330</xdr:colOff>
      <xdr:row>1</xdr:row>
      <xdr:rowOff>142875</xdr:rowOff>
    </xdr:to>
    <xdr:pic>
      <xdr:nvPicPr>
        <xdr:cNvPr id="3" name="Picture 2">
          <a:extLst>
            <a:ext uri="{FF2B5EF4-FFF2-40B4-BE49-F238E27FC236}">
              <a16:creationId xmlns:a16="http://schemas.microsoft.com/office/drawing/2014/main" id="{396A0F08-C671-4984-A1FE-2C09B5282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927405</xdr:colOff>
      <xdr:row>2</xdr:row>
      <xdr:rowOff>114300</xdr:rowOff>
    </xdr:to>
    <xdr:pic>
      <xdr:nvPicPr>
        <xdr:cNvPr id="3" name="Picture 2">
          <a:extLst>
            <a:ext uri="{FF2B5EF4-FFF2-40B4-BE49-F238E27FC236}">
              <a16:creationId xmlns:a16="http://schemas.microsoft.com/office/drawing/2014/main" id="{4154C82F-705B-4104-9D74-B25596E19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57150</xdr:colOff>
      <xdr:row>0</xdr:row>
      <xdr:rowOff>47625</xdr:rowOff>
    </xdr:from>
    <xdr:to>
      <xdr:col>0</xdr:col>
      <xdr:colOff>1098855</xdr:colOff>
      <xdr:row>1</xdr:row>
      <xdr:rowOff>152400</xdr:rowOff>
    </xdr:to>
    <xdr:pic>
      <xdr:nvPicPr>
        <xdr:cNvPr id="3" name="Picture 2">
          <a:extLst>
            <a:ext uri="{FF2B5EF4-FFF2-40B4-BE49-F238E27FC236}">
              <a16:creationId xmlns:a16="http://schemas.microsoft.com/office/drawing/2014/main" id="{2F9C6DCF-4E1C-468F-B951-FA8D93A55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2020/2020%20Comp%20Round/Application%20Package/AHP-Owner-Occupied-Application-Financial-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hlbsf-i.com\dfs\TEMP\2019\2019%20Competitive\Draft%20Application%20Materials\AHP-Rental-Application-Financial-Workbook_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Instructions and Notes"/>
      <sheetName val="Targeting &amp; Financing Sources"/>
      <sheetName val="Sources of Funds Summary"/>
      <sheetName val="Development Budget"/>
      <sheetName val="Discounted Financing"/>
      <sheetName val="Empowerment Budget"/>
      <sheetName val="Benchmarks"/>
      <sheetName val="Targeting Score"/>
      <sheetName val="Subsidy Per Unit Score"/>
      <sheetName val="AHP Application Comparison"/>
      <sheetName val="Data Import Summary"/>
      <sheetName val="Versio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M2" t="str">
            <v>Not Yet Compared</v>
          </cell>
        </row>
        <row r="3">
          <cell r="M3" t="str">
            <v>Not Yet Compared</v>
          </cell>
        </row>
      </sheetData>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Instructions and Notes"/>
      <sheetName val="Targeting"/>
      <sheetName val="Sources &amp; Uses of Funds"/>
      <sheetName val="Sources of Funds Summary"/>
      <sheetName val="15-Year Op Pro Forma"/>
      <sheetName val="15-Year Commercial Op Pro Forma"/>
      <sheetName val="Empowerment Budget"/>
      <sheetName val="Benchmarks"/>
      <sheetName val="Targeting Self-Score"/>
      <sheetName val="Subsidy Per Unit Score"/>
      <sheetName val="AHP Application Comparison"/>
      <sheetName val="Data Import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6B18-DD04-4700-A0C7-D4457C910646}">
  <dimension ref="A1:S87"/>
  <sheetViews>
    <sheetView zoomScaleNormal="100" workbookViewId="0">
      <selection activeCell="D82" sqref="D82"/>
    </sheetView>
  </sheetViews>
  <sheetFormatPr defaultRowHeight="15" x14ac:dyDescent="0.25"/>
  <cols>
    <col min="1" max="1" width="20" style="519" customWidth="1"/>
    <col min="2" max="2" width="10.28515625" style="519" bestFit="1" customWidth="1"/>
    <col min="3" max="3" width="40.85546875" style="519" customWidth="1"/>
    <col min="4" max="4" width="98.5703125" style="520" customWidth="1"/>
    <col min="5" max="5" width="11.85546875" style="519" customWidth="1"/>
    <col min="6" max="6" width="10.7109375" style="519" customWidth="1"/>
    <col min="7" max="16384" width="9.140625" style="519"/>
  </cols>
  <sheetData>
    <row r="1" spans="1:6" ht="21" x14ac:dyDescent="0.35">
      <c r="A1" s="518" t="s">
        <v>1171</v>
      </c>
    </row>
    <row r="3" spans="1:6" x14ac:dyDescent="0.25">
      <c r="A3" s="544" t="s">
        <v>1234</v>
      </c>
      <c r="B3" s="565">
        <v>43950</v>
      </c>
      <c r="C3" s="527" t="s">
        <v>1244</v>
      </c>
    </row>
    <row r="4" spans="1:6" x14ac:dyDescent="0.25">
      <c r="A4" s="519" t="s">
        <v>1172</v>
      </c>
      <c r="B4" s="544" t="s">
        <v>1235</v>
      </c>
      <c r="C4" s="527" t="s">
        <v>1243</v>
      </c>
    </row>
    <row r="7" spans="1:6" x14ac:dyDescent="0.25">
      <c r="A7" s="522" t="s">
        <v>1174</v>
      </c>
      <c r="B7" s="522" t="s">
        <v>1175</v>
      </c>
      <c r="C7" s="522" t="s">
        <v>1176</v>
      </c>
      <c r="D7" s="523" t="s">
        <v>1177</v>
      </c>
      <c r="E7" s="523" t="s">
        <v>1233</v>
      </c>
      <c r="F7" s="523" t="s">
        <v>210</v>
      </c>
    </row>
    <row r="8" spans="1:6" ht="90" x14ac:dyDescent="0.25">
      <c r="A8" s="524" t="s">
        <v>1183</v>
      </c>
      <c r="B8" s="524">
        <v>4.8</v>
      </c>
      <c r="C8" s="524" t="s">
        <v>1178</v>
      </c>
      <c r="D8" s="520" t="s">
        <v>1184</v>
      </c>
      <c r="F8" s="521"/>
    </row>
    <row r="9" spans="1:6" ht="45" x14ac:dyDescent="0.25">
      <c r="A9" s="524" t="s">
        <v>1183</v>
      </c>
      <c r="B9" s="524">
        <v>4.8</v>
      </c>
      <c r="C9" s="524" t="s">
        <v>1178</v>
      </c>
      <c r="D9" s="520" t="s">
        <v>1185</v>
      </c>
      <c r="F9" s="521"/>
    </row>
    <row r="10" spans="1:6" ht="60" x14ac:dyDescent="0.25">
      <c r="A10" s="524" t="s">
        <v>1183</v>
      </c>
      <c r="B10" s="524">
        <v>4.8</v>
      </c>
      <c r="C10" s="524" t="s">
        <v>1178</v>
      </c>
      <c r="D10" s="520" t="s">
        <v>1186</v>
      </c>
      <c r="F10" s="521"/>
    </row>
    <row r="11" spans="1:6" x14ac:dyDescent="0.25">
      <c r="A11" s="524" t="s">
        <v>1183</v>
      </c>
      <c r="B11" s="524">
        <v>4.8</v>
      </c>
      <c r="C11" s="524" t="s">
        <v>1178</v>
      </c>
      <c r="D11" s="520" t="s">
        <v>1187</v>
      </c>
      <c r="F11" s="521"/>
    </row>
    <row r="12" spans="1:6" ht="30" x14ac:dyDescent="0.25">
      <c r="A12" s="524" t="s">
        <v>1183</v>
      </c>
      <c r="B12" s="524">
        <v>4.8</v>
      </c>
      <c r="C12" s="524" t="s">
        <v>1178</v>
      </c>
      <c r="D12" s="520" t="s">
        <v>1188</v>
      </c>
      <c r="F12" s="521"/>
    </row>
    <row r="13" spans="1:6" ht="77.25" customHeight="1" x14ac:dyDescent="0.25">
      <c r="A13" s="524" t="s">
        <v>1183</v>
      </c>
      <c r="B13" s="524">
        <v>4.8</v>
      </c>
      <c r="C13" s="524" t="s">
        <v>1178</v>
      </c>
      <c r="D13" s="520" t="s">
        <v>1189</v>
      </c>
      <c r="F13" s="521"/>
    </row>
    <row r="14" spans="1:6" ht="45" x14ac:dyDescent="0.25">
      <c r="A14" s="524" t="s">
        <v>1183</v>
      </c>
      <c r="B14" s="524">
        <v>4.8</v>
      </c>
      <c r="C14" s="524" t="s">
        <v>1178</v>
      </c>
      <c r="D14" s="520" t="s">
        <v>1190</v>
      </c>
      <c r="F14" s="521"/>
    </row>
    <row r="15" spans="1:6" x14ac:dyDescent="0.25">
      <c r="A15" s="524" t="s">
        <v>1183</v>
      </c>
      <c r="B15" s="524">
        <v>4.8</v>
      </c>
      <c r="C15" s="524" t="s">
        <v>1191</v>
      </c>
      <c r="D15" s="520" t="s">
        <v>1192</v>
      </c>
      <c r="F15" s="521"/>
    </row>
    <row r="16" spans="1:6" ht="30" x14ac:dyDescent="0.25">
      <c r="A16" s="524" t="s">
        <v>1183</v>
      </c>
      <c r="B16" s="524">
        <v>4.8</v>
      </c>
      <c r="C16" s="524" t="s">
        <v>294</v>
      </c>
      <c r="D16" s="520" t="s">
        <v>1193</v>
      </c>
      <c r="F16" s="521"/>
    </row>
    <row r="17" spans="1:6" ht="76.5" customHeight="1" x14ac:dyDescent="0.25">
      <c r="A17" s="524" t="s">
        <v>1183</v>
      </c>
      <c r="B17" s="524">
        <v>4.8</v>
      </c>
      <c r="C17" s="524" t="s">
        <v>294</v>
      </c>
      <c r="D17" s="520" t="s">
        <v>1194</v>
      </c>
      <c r="F17" s="521"/>
    </row>
    <row r="18" spans="1:6" x14ac:dyDescent="0.25">
      <c r="A18" s="524" t="s">
        <v>1183</v>
      </c>
      <c r="B18" s="524">
        <v>4.8</v>
      </c>
      <c r="C18" s="524" t="s">
        <v>295</v>
      </c>
      <c r="D18" s="520" t="s">
        <v>1180</v>
      </c>
      <c r="F18" s="521"/>
    </row>
    <row r="19" spans="1:6" ht="30" x14ac:dyDescent="0.25">
      <c r="A19" s="524" t="s">
        <v>1183</v>
      </c>
      <c r="B19" s="524">
        <v>4.9000000000000004</v>
      </c>
      <c r="C19" s="524" t="s">
        <v>1178</v>
      </c>
      <c r="D19" s="520" t="s">
        <v>1195</v>
      </c>
      <c r="F19" s="521"/>
    </row>
    <row r="20" spans="1:6" x14ac:dyDescent="0.25">
      <c r="A20" s="524" t="s">
        <v>1183</v>
      </c>
      <c r="B20" s="524">
        <v>4.9000000000000004</v>
      </c>
      <c r="C20" s="524" t="s">
        <v>1196</v>
      </c>
      <c r="D20" s="520" t="s">
        <v>1197</v>
      </c>
      <c r="F20" s="521"/>
    </row>
    <row r="21" spans="1:6" ht="30" x14ac:dyDescent="0.25">
      <c r="A21" s="524" t="s">
        <v>1183</v>
      </c>
      <c r="B21" s="524">
        <v>4.9000000000000004</v>
      </c>
      <c r="C21" s="524" t="s">
        <v>1198</v>
      </c>
      <c r="D21" s="520" t="s">
        <v>1199</v>
      </c>
      <c r="F21" s="521"/>
    </row>
    <row r="22" spans="1:6" ht="30" x14ac:dyDescent="0.25">
      <c r="A22" s="524" t="s">
        <v>1183</v>
      </c>
      <c r="B22" s="524">
        <v>4.9000000000000004</v>
      </c>
      <c r="C22" s="524" t="s">
        <v>1200</v>
      </c>
      <c r="D22" s="520" t="s">
        <v>1201</v>
      </c>
      <c r="F22" s="521"/>
    </row>
    <row r="23" spans="1:6" ht="45" x14ac:dyDescent="0.25">
      <c r="A23" s="524" t="s">
        <v>1183</v>
      </c>
      <c r="B23" s="524">
        <v>4.9000000000000004</v>
      </c>
      <c r="C23" s="524" t="s">
        <v>1202</v>
      </c>
      <c r="D23" s="520" t="s">
        <v>1203</v>
      </c>
      <c r="F23" s="521"/>
    </row>
    <row r="24" spans="1:6" ht="30" x14ac:dyDescent="0.25">
      <c r="A24" s="524" t="s">
        <v>1183</v>
      </c>
      <c r="B24" s="524">
        <v>4.9000000000000004</v>
      </c>
      <c r="C24" s="524" t="s">
        <v>294</v>
      </c>
      <c r="D24" s="520" t="s">
        <v>1204</v>
      </c>
      <c r="F24" s="521"/>
    </row>
    <row r="25" spans="1:6" x14ac:dyDescent="0.25">
      <c r="A25" s="524" t="s">
        <v>1183</v>
      </c>
      <c r="B25" s="524">
        <v>4.9000000000000004</v>
      </c>
      <c r="C25" s="524" t="s">
        <v>294</v>
      </c>
      <c r="D25" s="520" t="s">
        <v>1181</v>
      </c>
      <c r="F25" s="521"/>
    </row>
    <row r="26" spans="1:6" ht="30" x14ac:dyDescent="0.25">
      <c r="A26" s="524" t="s">
        <v>1183</v>
      </c>
      <c r="B26" s="524">
        <v>4.9000000000000004</v>
      </c>
      <c r="C26" s="524" t="s">
        <v>294</v>
      </c>
      <c r="D26" s="520" t="s">
        <v>1205</v>
      </c>
      <c r="F26" s="521"/>
    </row>
    <row r="27" spans="1:6" ht="90" x14ac:dyDescent="0.25">
      <c r="A27" s="524" t="s">
        <v>1183</v>
      </c>
      <c r="B27" s="524">
        <v>4.9000000000000004</v>
      </c>
      <c r="C27" s="524" t="s">
        <v>294</v>
      </c>
      <c r="D27" s="520" t="s">
        <v>1206</v>
      </c>
      <c r="F27" s="521"/>
    </row>
    <row r="28" spans="1:6" ht="30" x14ac:dyDescent="0.25">
      <c r="A28" s="524" t="s">
        <v>1183</v>
      </c>
      <c r="B28" s="524">
        <v>4.9000000000000004</v>
      </c>
      <c r="C28" s="524" t="s">
        <v>294</v>
      </c>
      <c r="D28" s="520" t="s">
        <v>1207</v>
      </c>
      <c r="F28" s="521"/>
    </row>
    <row r="29" spans="1:6" x14ac:dyDescent="0.25">
      <c r="A29" s="524" t="s">
        <v>1183</v>
      </c>
      <c r="B29" s="524">
        <v>4.9000000000000004</v>
      </c>
      <c r="C29" s="524" t="s">
        <v>295</v>
      </c>
      <c r="D29" s="520" t="s">
        <v>1182</v>
      </c>
      <c r="F29" s="521"/>
    </row>
    <row r="30" spans="1:6" x14ac:dyDescent="0.25">
      <c r="A30" s="525"/>
      <c r="B30" s="525"/>
      <c r="C30" s="525"/>
      <c r="D30" s="526"/>
      <c r="E30" s="526"/>
      <c r="F30" s="526"/>
    </row>
    <row r="31" spans="1:6" ht="30" x14ac:dyDescent="0.25">
      <c r="A31" s="524" t="s">
        <v>1183</v>
      </c>
      <c r="B31" s="534">
        <v>4.0999999999999996</v>
      </c>
      <c r="C31" s="524" t="s">
        <v>1178</v>
      </c>
      <c r="D31" s="520" t="s">
        <v>1208</v>
      </c>
      <c r="E31" s="519" t="s">
        <v>1173</v>
      </c>
      <c r="F31" s="521">
        <v>43508</v>
      </c>
    </row>
    <row r="32" spans="1:6" x14ac:dyDescent="0.25">
      <c r="A32" s="524" t="s">
        <v>1183</v>
      </c>
      <c r="B32" s="534">
        <v>4.0999999999999996</v>
      </c>
      <c r="C32" s="524" t="s">
        <v>1191</v>
      </c>
      <c r="D32" s="520" t="s">
        <v>1209</v>
      </c>
      <c r="E32" s="519" t="s">
        <v>1173</v>
      </c>
      <c r="F32" s="521">
        <v>43508</v>
      </c>
    </row>
    <row r="33" spans="1:6" x14ac:dyDescent="0.25">
      <c r="A33" s="524" t="s">
        <v>1183</v>
      </c>
      <c r="B33" s="534">
        <v>4.0999999999999996</v>
      </c>
      <c r="C33" s="524" t="s">
        <v>1191</v>
      </c>
      <c r="D33" s="520" t="s">
        <v>1210</v>
      </c>
      <c r="E33" s="519" t="s">
        <v>1173</v>
      </c>
      <c r="F33" s="521">
        <v>43508</v>
      </c>
    </row>
    <row r="34" spans="1:6" ht="30" x14ac:dyDescent="0.25">
      <c r="A34" s="524" t="s">
        <v>1183</v>
      </c>
      <c r="B34" s="534">
        <v>4.0999999999999996</v>
      </c>
      <c r="C34" s="524" t="s">
        <v>1198</v>
      </c>
      <c r="D34" s="520" t="s">
        <v>1211</v>
      </c>
      <c r="E34" s="519" t="s">
        <v>1173</v>
      </c>
      <c r="F34" s="521">
        <v>43508</v>
      </c>
    </row>
    <row r="35" spans="1:6" x14ac:dyDescent="0.25">
      <c r="A35" s="524" t="s">
        <v>1212</v>
      </c>
      <c r="B35" s="534">
        <v>4.0999999999999996</v>
      </c>
      <c r="C35" s="524" t="s">
        <v>1200</v>
      </c>
      <c r="D35" s="520" t="s">
        <v>1213</v>
      </c>
      <c r="E35" s="519" t="s">
        <v>1173</v>
      </c>
      <c r="F35" s="521">
        <v>43508</v>
      </c>
    </row>
    <row r="36" spans="1:6" ht="30" x14ac:dyDescent="0.25">
      <c r="A36" s="524" t="s">
        <v>1183</v>
      </c>
      <c r="B36" s="534">
        <v>4.0999999999999996</v>
      </c>
      <c r="C36" s="524" t="s">
        <v>1214</v>
      </c>
      <c r="D36" s="520" t="s">
        <v>1215</v>
      </c>
      <c r="E36" s="519" t="s">
        <v>1173</v>
      </c>
      <c r="F36" s="521">
        <v>43508</v>
      </c>
    </row>
    <row r="37" spans="1:6" ht="60" x14ac:dyDescent="0.25">
      <c r="A37" s="524" t="s">
        <v>1183</v>
      </c>
      <c r="B37" s="534">
        <v>4.0999999999999996</v>
      </c>
      <c r="C37" s="524" t="s">
        <v>1214</v>
      </c>
      <c r="D37" s="520" t="s">
        <v>1216</v>
      </c>
      <c r="E37" s="519" t="s">
        <v>1173</v>
      </c>
      <c r="F37" s="521">
        <v>43508</v>
      </c>
    </row>
    <row r="38" spans="1:6" ht="30" x14ac:dyDescent="0.25">
      <c r="A38" s="524" t="s">
        <v>1183</v>
      </c>
      <c r="B38" s="534">
        <v>4.0999999999999996</v>
      </c>
      <c r="C38" s="524" t="s">
        <v>104</v>
      </c>
      <c r="D38" s="520" t="s">
        <v>1215</v>
      </c>
      <c r="E38" s="519" t="s">
        <v>1173</v>
      </c>
      <c r="F38" s="521">
        <v>43508</v>
      </c>
    </row>
    <row r="39" spans="1:6" ht="76.5" customHeight="1" x14ac:dyDescent="0.25">
      <c r="A39" s="524" t="s">
        <v>1183</v>
      </c>
      <c r="B39" s="534">
        <v>4.0999999999999996</v>
      </c>
      <c r="C39" s="524" t="s">
        <v>104</v>
      </c>
      <c r="D39" s="520" t="s">
        <v>1217</v>
      </c>
      <c r="E39" s="519" t="s">
        <v>1173</v>
      </c>
      <c r="F39" s="521">
        <v>43508</v>
      </c>
    </row>
    <row r="40" spans="1:6" ht="30" x14ac:dyDescent="0.25">
      <c r="A40" s="524" t="s">
        <v>1183</v>
      </c>
      <c r="B40" s="534">
        <v>4.0999999999999996</v>
      </c>
      <c r="C40" s="524" t="s">
        <v>1218</v>
      </c>
      <c r="D40" s="520" t="s">
        <v>1219</v>
      </c>
      <c r="E40" s="519" t="s">
        <v>1173</v>
      </c>
      <c r="F40" s="521">
        <v>43508</v>
      </c>
    </row>
    <row r="41" spans="1:6" ht="45" x14ac:dyDescent="0.25">
      <c r="A41" s="524" t="s">
        <v>1183</v>
      </c>
      <c r="B41" s="534">
        <v>4.0999999999999996</v>
      </c>
      <c r="C41" s="524" t="s">
        <v>294</v>
      </c>
      <c r="D41" s="520" t="s">
        <v>1220</v>
      </c>
      <c r="E41" s="519" t="s">
        <v>1173</v>
      </c>
      <c r="F41" s="521">
        <v>43508</v>
      </c>
    </row>
    <row r="42" spans="1:6" ht="30" x14ac:dyDescent="0.25">
      <c r="A42" s="524" t="s">
        <v>1183</v>
      </c>
      <c r="B42" s="534">
        <v>4.0999999999999996</v>
      </c>
      <c r="C42" s="524" t="s">
        <v>294</v>
      </c>
      <c r="D42" s="520" t="s">
        <v>1221</v>
      </c>
      <c r="E42" s="519" t="s">
        <v>1173</v>
      </c>
      <c r="F42" s="521">
        <v>43508</v>
      </c>
    </row>
    <row r="43" spans="1:6" x14ac:dyDescent="0.25">
      <c r="A43" s="524" t="s">
        <v>1183</v>
      </c>
      <c r="B43" s="534">
        <v>4.0999999999999996</v>
      </c>
      <c r="C43" s="524" t="s">
        <v>295</v>
      </c>
      <c r="D43" s="520" t="s">
        <v>1222</v>
      </c>
      <c r="E43" s="519" t="s">
        <v>1173</v>
      </c>
      <c r="F43" s="521">
        <v>43508</v>
      </c>
    </row>
    <row r="44" spans="1:6" x14ac:dyDescent="0.25">
      <c r="A44" s="524" t="s">
        <v>1183</v>
      </c>
      <c r="B44" s="534">
        <v>4.0999999999999996</v>
      </c>
      <c r="C44" s="524" t="s">
        <v>1159</v>
      </c>
      <c r="D44" s="520" t="s">
        <v>1223</v>
      </c>
      <c r="E44" s="519" t="s">
        <v>1173</v>
      </c>
      <c r="F44" s="521">
        <v>43508</v>
      </c>
    </row>
    <row r="45" spans="1:6" x14ac:dyDescent="0.25">
      <c r="A45" s="524" t="s">
        <v>1183</v>
      </c>
      <c r="B45" s="534">
        <v>4.0999999999999996</v>
      </c>
      <c r="C45" s="524" t="s">
        <v>1161</v>
      </c>
      <c r="D45" s="520" t="s">
        <v>1223</v>
      </c>
      <c r="E45" s="519" t="s">
        <v>1173</v>
      </c>
      <c r="F45" s="521">
        <v>43508</v>
      </c>
    </row>
    <row r="46" spans="1:6" x14ac:dyDescent="0.25">
      <c r="A46" s="525"/>
      <c r="B46" s="525"/>
      <c r="C46" s="525"/>
      <c r="D46" s="526"/>
      <c r="E46" s="526"/>
      <c r="F46" s="526"/>
    </row>
    <row r="47" spans="1:6" x14ac:dyDescent="0.25">
      <c r="A47" s="532" t="s">
        <v>1183</v>
      </c>
      <c r="B47" s="529">
        <v>5</v>
      </c>
      <c r="C47" s="528" t="s">
        <v>1226</v>
      </c>
      <c r="D47" s="549" t="s">
        <v>1245</v>
      </c>
      <c r="E47" s="535" t="s">
        <v>1230</v>
      </c>
      <c r="F47" s="521">
        <v>43943</v>
      </c>
    </row>
    <row r="48" spans="1:6" x14ac:dyDescent="0.25">
      <c r="A48" s="532" t="s">
        <v>1183</v>
      </c>
      <c r="B48" s="529">
        <v>5</v>
      </c>
      <c r="C48" s="545" t="s">
        <v>1241</v>
      </c>
      <c r="D48" s="561" t="s">
        <v>1253</v>
      </c>
      <c r="E48" s="554" t="s">
        <v>1230</v>
      </c>
      <c r="F48" s="521">
        <v>43910</v>
      </c>
    </row>
    <row r="49" spans="1:7" x14ac:dyDescent="0.25">
      <c r="A49" s="560" t="s">
        <v>1183</v>
      </c>
      <c r="B49" s="529">
        <v>5</v>
      </c>
      <c r="C49" s="560" t="s">
        <v>1241</v>
      </c>
      <c r="D49" s="543" t="s">
        <v>1252</v>
      </c>
      <c r="E49" s="554" t="s">
        <v>1230</v>
      </c>
      <c r="F49" s="521">
        <v>43943</v>
      </c>
    </row>
    <row r="50" spans="1:7" x14ac:dyDescent="0.25">
      <c r="A50" s="532" t="s">
        <v>1183</v>
      </c>
      <c r="B50" s="529">
        <v>5</v>
      </c>
      <c r="C50" s="524" t="s">
        <v>1178</v>
      </c>
      <c r="D50" s="550" t="s">
        <v>1242</v>
      </c>
      <c r="E50" s="554" t="s">
        <v>1230</v>
      </c>
      <c r="F50" s="521">
        <v>43943</v>
      </c>
    </row>
    <row r="51" spans="1:7" x14ac:dyDescent="0.25">
      <c r="A51" s="532" t="s">
        <v>1183</v>
      </c>
      <c r="B51" s="529">
        <v>5</v>
      </c>
      <c r="C51" s="528" t="s">
        <v>1179</v>
      </c>
      <c r="D51" s="571" t="s">
        <v>1260</v>
      </c>
      <c r="E51" s="535" t="s">
        <v>1230</v>
      </c>
      <c r="F51" s="521">
        <v>43910</v>
      </c>
    </row>
    <row r="52" spans="1:7" ht="30" x14ac:dyDescent="0.25">
      <c r="A52" s="532" t="s">
        <v>1183</v>
      </c>
      <c r="B52" s="531">
        <v>5</v>
      </c>
      <c r="C52" s="530" t="s">
        <v>1179</v>
      </c>
      <c r="D52" s="569" t="s">
        <v>1261</v>
      </c>
      <c r="E52" s="535" t="s">
        <v>1230</v>
      </c>
      <c r="F52" s="521">
        <v>43910</v>
      </c>
    </row>
    <row r="53" spans="1:7" x14ac:dyDescent="0.25">
      <c r="A53" s="532" t="s">
        <v>1183</v>
      </c>
      <c r="B53" s="531">
        <v>5</v>
      </c>
      <c r="C53" s="530" t="s">
        <v>1179</v>
      </c>
      <c r="D53" s="563" t="s">
        <v>1256</v>
      </c>
      <c r="E53" s="533" t="s">
        <v>1230</v>
      </c>
      <c r="F53" s="564">
        <v>43910</v>
      </c>
    </row>
    <row r="54" spans="1:7" ht="30" x14ac:dyDescent="0.25">
      <c r="A54" s="532" t="s">
        <v>1183</v>
      </c>
      <c r="B54" s="531">
        <v>5</v>
      </c>
      <c r="C54" s="530" t="s">
        <v>1179</v>
      </c>
      <c r="D54" s="541" t="s">
        <v>1227</v>
      </c>
      <c r="E54" s="555" t="s">
        <v>1230</v>
      </c>
      <c r="F54" s="556">
        <v>43943</v>
      </c>
    </row>
    <row r="55" spans="1:7" x14ac:dyDescent="0.25">
      <c r="A55" s="532" t="s">
        <v>1183</v>
      </c>
      <c r="B55" s="531">
        <v>5</v>
      </c>
      <c r="C55" s="530" t="s">
        <v>1179</v>
      </c>
      <c r="D55" s="562" t="s">
        <v>1255</v>
      </c>
      <c r="E55" s="535" t="s">
        <v>1230</v>
      </c>
      <c r="F55" s="521">
        <v>43943</v>
      </c>
    </row>
    <row r="56" spans="1:7" x14ac:dyDescent="0.25">
      <c r="A56" s="532" t="s">
        <v>1183</v>
      </c>
      <c r="B56" s="531">
        <v>5</v>
      </c>
      <c r="C56" s="530" t="s">
        <v>1179</v>
      </c>
      <c r="D56" s="559" t="s">
        <v>1249</v>
      </c>
      <c r="E56" s="535" t="s">
        <v>1230</v>
      </c>
      <c r="F56" s="521">
        <v>43943</v>
      </c>
    </row>
    <row r="57" spans="1:7" x14ac:dyDescent="0.25">
      <c r="A57" s="532" t="s">
        <v>1183</v>
      </c>
      <c r="B57" s="531">
        <v>5</v>
      </c>
      <c r="C57" s="533" t="s">
        <v>1218</v>
      </c>
      <c r="D57" s="543" t="s">
        <v>1224</v>
      </c>
      <c r="E57" s="535" t="s">
        <v>1230</v>
      </c>
      <c r="F57" s="521">
        <v>43910</v>
      </c>
    </row>
    <row r="58" spans="1:7" x14ac:dyDescent="0.25">
      <c r="A58" s="532" t="s">
        <v>1183</v>
      </c>
      <c r="B58" s="531">
        <v>5</v>
      </c>
      <c r="C58" s="533" t="s">
        <v>1225</v>
      </c>
      <c r="D58" s="543" t="s">
        <v>1251</v>
      </c>
      <c r="E58" s="535" t="s">
        <v>1230</v>
      </c>
      <c r="F58" s="521">
        <v>43943</v>
      </c>
    </row>
    <row r="59" spans="1:7" x14ac:dyDescent="0.25">
      <c r="A59" s="560" t="s">
        <v>1183</v>
      </c>
      <c r="B59" s="531">
        <v>5</v>
      </c>
      <c r="C59" s="533" t="s">
        <v>1198</v>
      </c>
      <c r="D59" s="543" t="s">
        <v>1250</v>
      </c>
      <c r="E59" s="554" t="s">
        <v>1230</v>
      </c>
      <c r="F59" s="521">
        <v>43943</v>
      </c>
    </row>
    <row r="60" spans="1:7" x14ac:dyDescent="0.25">
      <c r="A60" s="532" t="s">
        <v>1183</v>
      </c>
      <c r="B60" s="531">
        <v>5</v>
      </c>
      <c r="C60" s="533" t="s">
        <v>1240</v>
      </c>
      <c r="D60" s="543" t="s">
        <v>1254</v>
      </c>
      <c r="E60" s="554" t="s">
        <v>1230</v>
      </c>
      <c r="F60" s="521">
        <v>43943</v>
      </c>
    </row>
    <row r="61" spans="1:7" x14ac:dyDescent="0.25">
      <c r="A61" s="535" t="s">
        <v>1183</v>
      </c>
      <c r="B61" s="531">
        <v>5</v>
      </c>
      <c r="C61" s="536" t="s">
        <v>1228</v>
      </c>
      <c r="D61" s="559" t="s">
        <v>1248</v>
      </c>
      <c r="E61" s="554" t="s">
        <v>1230</v>
      </c>
      <c r="F61" s="521">
        <v>43910</v>
      </c>
    </row>
    <row r="62" spans="1:7" x14ac:dyDescent="0.25">
      <c r="A62" s="535" t="s">
        <v>1183</v>
      </c>
      <c r="B62" s="531">
        <v>5</v>
      </c>
      <c r="C62" s="536" t="s">
        <v>1229</v>
      </c>
      <c r="D62" s="569" t="s">
        <v>1262</v>
      </c>
      <c r="E62" s="535" t="s">
        <v>1230</v>
      </c>
      <c r="F62" s="521">
        <v>43910</v>
      </c>
    </row>
    <row r="63" spans="1:7" x14ac:dyDescent="0.25">
      <c r="A63" s="566" t="s">
        <v>1183</v>
      </c>
      <c r="B63" s="531">
        <v>5</v>
      </c>
      <c r="C63" s="567" t="s">
        <v>1200</v>
      </c>
      <c r="D63" s="568" t="s">
        <v>1263</v>
      </c>
      <c r="E63" s="535" t="s">
        <v>1230</v>
      </c>
      <c r="F63" s="521">
        <v>43950</v>
      </c>
      <c r="G63" s="558"/>
    </row>
    <row r="64" spans="1:7" ht="30" x14ac:dyDescent="0.25">
      <c r="A64" s="566" t="s">
        <v>1183</v>
      </c>
      <c r="B64" s="531">
        <v>5</v>
      </c>
      <c r="C64" s="567" t="s">
        <v>1202</v>
      </c>
      <c r="D64" s="568" t="s">
        <v>1264</v>
      </c>
      <c r="E64" s="535" t="s">
        <v>1230</v>
      </c>
      <c r="F64" s="521">
        <v>43950</v>
      </c>
      <c r="G64" s="558"/>
    </row>
    <row r="65" spans="1:7" x14ac:dyDescent="0.25">
      <c r="A65" s="566" t="s">
        <v>1183</v>
      </c>
      <c r="B65" s="531">
        <v>5</v>
      </c>
      <c r="C65" s="533" t="s">
        <v>1179</v>
      </c>
      <c r="D65" s="572" t="s">
        <v>1265</v>
      </c>
      <c r="E65" s="535" t="s">
        <v>1230</v>
      </c>
      <c r="F65" s="521">
        <v>43950</v>
      </c>
      <c r="G65" s="558"/>
    </row>
    <row r="66" spans="1:7" x14ac:dyDescent="0.25">
      <c r="A66" s="566" t="s">
        <v>1183</v>
      </c>
      <c r="B66" s="531">
        <v>5</v>
      </c>
      <c r="C66" s="533" t="s">
        <v>1179</v>
      </c>
      <c r="D66" s="573" t="s">
        <v>1266</v>
      </c>
      <c r="E66" s="535" t="s">
        <v>1230</v>
      </c>
      <c r="F66" s="521">
        <v>43950</v>
      </c>
      <c r="G66" s="558"/>
    </row>
    <row r="67" spans="1:7" x14ac:dyDescent="0.25">
      <c r="A67" s="566" t="s">
        <v>1183</v>
      </c>
      <c r="B67" s="531">
        <v>5</v>
      </c>
      <c r="C67" s="533" t="s">
        <v>1179</v>
      </c>
      <c r="D67" s="573" t="s">
        <v>1267</v>
      </c>
      <c r="E67" s="535" t="s">
        <v>1230</v>
      </c>
      <c r="F67" s="521">
        <v>43950</v>
      </c>
      <c r="G67" s="558"/>
    </row>
    <row r="68" spans="1:7" x14ac:dyDescent="0.25">
      <c r="A68" s="566" t="s">
        <v>1183</v>
      </c>
      <c r="B68" s="531">
        <v>5</v>
      </c>
      <c r="C68" s="566" t="s">
        <v>1257</v>
      </c>
      <c r="D68" s="570" t="s">
        <v>1268</v>
      </c>
      <c r="E68" s="535" t="s">
        <v>1230</v>
      </c>
      <c r="F68" s="521">
        <v>43950</v>
      </c>
      <c r="G68" s="558"/>
    </row>
    <row r="69" spans="1:7" x14ac:dyDescent="0.25">
      <c r="A69" s="566" t="s">
        <v>1183</v>
      </c>
      <c r="B69" s="531">
        <v>5</v>
      </c>
      <c r="C69" s="566" t="s">
        <v>1202</v>
      </c>
      <c r="D69" s="570" t="s">
        <v>1269</v>
      </c>
      <c r="E69" s="535" t="s">
        <v>1230</v>
      </c>
      <c r="F69" s="521">
        <v>43950</v>
      </c>
      <c r="G69" s="558"/>
    </row>
    <row r="70" spans="1:7" x14ac:dyDescent="0.25">
      <c r="A70" s="566" t="s">
        <v>1183</v>
      </c>
      <c r="B70" s="531">
        <v>5</v>
      </c>
      <c r="C70" s="566" t="s">
        <v>1202</v>
      </c>
      <c r="D70" s="570" t="s">
        <v>1270</v>
      </c>
      <c r="E70" s="535" t="s">
        <v>1230</v>
      </c>
      <c r="F70" s="521">
        <v>43950</v>
      </c>
      <c r="G70" s="558"/>
    </row>
    <row r="71" spans="1:7" x14ac:dyDescent="0.25">
      <c r="A71" s="566" t="s">
        <v>1183</v>
      </c>
      <c r="B71" s="531">
        <v>5</v>
      </c>
      <c r="C71" s="566" t="s">
        <v>1258</v>
      </c>
      <c r="D71" s="570" t="s">
        <v>1271</v>
      </c>
      <c r="E71" s="535" t="s">
        <v>1230</v>
      </c>
      <c r="F71" s="521">
        <v>43950</v>
      </c>
      <c r="G71" s="558"/>
    </row>
    <row r="72" spans="1:7" x14ac:dyDescent="0.25">
      <c r="A72" s="566" t="s">
        <v>1183</v>
      </c>
      <c r="B72" s="531">
        <v>5</v>
      </c>
      <c r="C72" s="566" t="s">
        <v>104</v>
      </c>
      <c r="D72" s="570" t="s">
        <v>1271</v>
      </c>
      <c r="E72" s="535" t="s">
        <v>1230</v>
      </c>
      <c r="F72" s="521">
        <v>43950</v>
      </c>
      <c r="G72" s="558"/>
    </row>
    <row r="73" spans="1:7" x14ac:dyDescent="0.25">
      <c r="A73" s="566" t="s">
        <v>1183</v>
      </c>
      <c r="B73" s="531">
        <v>5</v>
      </c>
      <c r="C73" s="566" t="s">
        <v>1179</v>
      </c>
      <c r="D73" s="570" t="s">
        <v>1272</v>
      </c>
      <c r="E73" s="535" t="s">
        <v>1230</v>
      </c>
      <c r="F73" s="521">
        <v>43950</v>
      </c>
      <c r="G73" s="558"/>
    </row>
    <row r="74" spans="1:7" x14ac:dyDescent="0.25">
      <c r="A74" s="566" t="s">
        <v>1183</v>
      </c>
      <c r="B74" s="531">
        <v>5</v>
      </c>
      <c r="C74" s="566" t="s">
        <v>1179</v>
      </c>
      <c r="D74" s="570" t="s">
        <v>1259</v>
      </c>
      <c r="E74" s="535" t="s">
        <v>1230</v>
      </c>
      <c r="F74" s="521">
        <v>43950</v>
      </c>
      <c r="G74" s="558"/>
    </row>
    <row r="80" spans="1:7" x14ac:dyDescent="0.25">
      <c r="G80" s="548"/>
    </row>
    <row r="81" spans="7:19" x14ac:dyDescent="0.25">
      <c r="G81" s="548"/>
    </row>
    <row r="82" spans="7:19" x14ac:dyDescent="0.25">
      <c r="G82" s="548"/>
    </row>
    <row r="85" spans="7:19" x14ac:dyDescent="0.25">
      <c r="G85" s="557"/>
      <c r="H85" s="558"/>
      <c r="I85" s="558"/>
      <c r="J85" s="558"/>
      <c r="K85" s="548"/>
    </row>
    <row r="87" spans="7:19" x14ac:dyDescent="0.25">
      <c r="G87" s="557"/>
      <c r="H87" s="558"/>
      <c r="I87" s="558"/>
      <c r="J87" s="558"/>
      <c r="K87" s="558"/>
      <c r="L87" s="558"/>
      <c r="M87" s="558"/>
      <c r="N87" s="558"/>
      <c r="O87" s="558"/>
      <c r="P87" s="558"/>
      <c r="Q87" s="558"/>
      <c r="R87" s="558"/>
      <c r="S87" s="558"/>
    </row>
  </sheetData>
  <autoFilter ref="A7:F62" xr:uid="{F0FC9A31-7E69-42C8-B901-AC036547F707}"/>
  <pageMargins left="0.7" right="0.7" top="0.75" bottom="0.75" header="0.3" footer="0.3"/>
  <pageSetup orientation="portrait" r:id="rId1"/>
  <headerFooter>
    <oddFooter>&amp;L&amp;1#&amp;"Calibri"&amp;9&amp;KFF0000FHLBank San Francisco | Personal</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7"/>
  <sheetViews>
    <sheetView showGridLines="0" topLeftCell="A22" zoomScaleNormal="100" zoomScaleSheetLayoutView="100" workbookViewId="0">
      <selection activeCell="F43" sqref="F43:F44"/>
    </sheetView>
  </sheetViews>
  <sheetFormatPr defaultColWidth="0" defaultRowHeight="12.75" zeroHeight="1" x14ac:dyDescent="0.2"/>
  <cols>
    <col min="1" max="1" width="48.85546875" style="71" customWidth="1"/>
    <col min="2" max="2" width="15" style="8" customWidth="1"/>
    <col min="3" max="3" width="34.28515625" style="92" customWidth="1"/>
    <col min="4" max="4" width="37.7109375" style="92" customWidth="1"/>
    <col min="5" max="5" width="12.140625" style="92" customWidth="1"/>
    <col min="6" max="6" width="47.42578125" style="92" customWidth="1"/>
    <col min="7" max="7" width="9.140625" style="71" customWidth="1"/>
    <col min="8" max="16384" width="0" style="71" hidden="1"/>
  </cols>
  <sheetData>
    <row r="1" spans="1:6" ht="27.6" customHeight="1" x14ac:dyDescent="0.25">
      <c r="A1" s="854" t="s">
        <v>294</v>
      </c>
      <c r="B1" s="854"/>
      <c r="C1" s="854"/>
      <c r="D1" s="854"/>
      <c r="E1" s="854"/>
      <c r="F1" s="854"/>
    </row>
    <row r="2" spans="1:6" ht="18" customHeight="1" x14ac:dyDescent="0.2">
      <c r="A2" s="679" t="str">
        <f>'Rent Roll'!A2</f>
        <v>Version 5.0 Updated 4/30/20</v>
      </c>
      <c r="B2" s="679"/>
      <c r="C2" s="679"/>
      <c r="D2" s="679"/>
      <c r="E2" s="679"/>
      <c r="F2" s="679"/>
    </row>
    <row r="3" spans="1:6" ht="18" customHeight="1" x14ac:dyDescent="0.2">
      <c r="B3" s="71"/>
      <c r="C3" s="71"/>
      <c r="D3" s="71"/>
      <c r="E3" s="71"/>
      <c r="F3" s="71"/>
    </row>
    <row r="4" spans="1:6" ht="12.75" customHeight="1" x14ac:dyDescent="0.2">
      <c r="A4" s="126" t="s">
        <v>145</v>
      </c>
      <c r="B4" s="771" t="str">
        <f>IF('Rent Roll'!C4="","",'Rent Roll'!C4)</f>
        <v/>
      </c>
      <c r="C4" s="771"/>
      <c r="D4" s="744" t="s">
        <v>149</v>
      </c>
      <c r="E4" s="745"/>
      <c r="F4" s="130" t="str">
        <f>IF('Rent Roll'!I4="","",'Rent Roll'!I4)</f>
        <v/>
      </c>
    </row>
    <row r="5" spans="1:6" ht="12.75" customHeight="1" x14ac:dyDescent="0.2">
      <c r="B5" s="71"/>
      <c r="C5" s="71"/>
      <c r="D5" s="71"/>
      <c r="E5" s="71"/>
      <c r="F5" s="71"/>
    </row>
    <row r="6" spans="1:6" s="89" customFormat="1" ht="22.5" customHeight="1" x14ac:dyDescent="0.2">
      <c r="A6" s="173" t="s">
        <v>87</v>
      </c>
      <c r="B6" s="174" t="s">
        <v>88</v>
      </c>
      <c r="C6" s="174" t="s">
        <v>106</v>
      </c>
      <c r="D6" s="174" t="s">
        <v>107</v>
      </c>
      <c r="E6" s="174" t="s">
        <v>121</v>
      </c>
      <c r="F6" s="174" t="s">
        <v>89</v>
      </c>
    </row>
    <row r="7" spans="1:6" s="89" customFormat="1" ht="12.75" customHeight="1" x14ac:dyDescent="0.2">
      <c r="A7" s="855"/>
      <c r="B7" s="855"/>
      <c r="C7" s="855"/>
      <c r="D7" s="855"/>
      <c r="E7" s="855"/>
      <c r="F7" s="855"/>
    </row>
    <row r="8" spans="1:6" ht="12.75" customHeight="1" x14ac:dyDescent="0.2">
      <c r="A8" s="331" t="s">
        <v>90</v>
      </c>
      <c r="B8" s="856"/>
      <c r="C8" s="857"/>
      <c r="D8" s="857"/>
      <c r="E8" s="857"/>
      <c r="F8" s="858"/>
    </row>
    <row r="9" spans="1:6" ht="40.5" customHeight="1" x14ac:dyDescent="0.2">
      <c r="A9" s="859" t="s">
        <v>312</v>
      </c>
      <c r="B9" s="368" t="str">
        <f>IF('Uses of Funds'!H5="","",'Uses of Funds'!H5)</f>
        <v/>
      </c>
      <c r="C9" s="841" t="s">
        <v>1273</v>
      </c>
      <c r="D9" s="842"/>
      <c r="E9" s="843"/>
      <c r="F9" s="836"/>
    </row>
    <row r="10" spans="1:6" ht="40.5" customHeight="1" x14ac:dyDescent="0.2">
      <c r="A10" s="860"/>
      <c r="B10" s="370">
        <f>IF(AND('Uses of Funds'!D28=0,'Uses of Funds'!D8=0),0,('Uses of Funds'!D28-'Uses of Funds'!D26-'Uses of Funds'!D27)/'Uses of Funds'!D8)</f>
        <v>0</v>
      </c>
      <c r="C10" s="844"/>
      <c r="D10" s="845"/>
      <c r="E10" s="846"/>
      <c r="F10" s="837"/>
    </row>
    <row r="11" spans="1:6" ht="14.25" customHeight="1" x14ac:dyDescent="0.2">
      <c r="A11" s="546" t="s">
        <v>1247</v>
      </c>
      <c r="B11" s="370" t="str">
        <f>IF('Uses of Funds'!D28=0,"",SUM('Uses of Funds'!D19:D25))</f>
        <v/>
      </c>
      <c r="C11" s="551"/>
      <c r="D11" s="552"/>
      <c r="E11" s="553"/>
      <c r="F11" s="547"/>
    </row>
    <row r="12" spans="1:6" ht="12.75" customHeight="1" x14ac:dyDescent="0.2">
      <c r="A12" s="926" t="s">
        <v>287</v>
      </c>
      <c r="B12" s="929" t="str">
        <f>IF('Uses of Funds'!D28&gt;0,'Uses of Funds'!D27/('Uses of Funds'!D28-'Uses of Funds'!D27),"")</f>
        <v/>
      </c>
      <c r="C12" s="170" t="s">
        <v>122</v>
      </c>
      <c r="D12" s="146" t="s">
        <v>122</v>
      </c>
      <c r="E12" s="863" t="str">
        <f>IF('Uses of Funds'!D6="Project Not Complete",IF('Uses of Funds'!J5="Yes",IF(B12&gt;=C13,IF(B12&lt;=D13,"Yes","No"),"No"),IF(B12&gt;=C15,IF(B12&lt;=D15,"Yes","No"),"No")),IF(B12=0,"Yes","No"))</f>
        <v>No</v>
      </c>
      <c r="F12" s="838"/>
    </row>
    <row r="13" spans="1:6" ht="12.75" customHeight="1" x14ac:dyDescent="0.2">
      <c r="A13" s="926"/>
      <c r="B13" s="929"/>
      <c r="C13" s="367">
        <v>7.4999999999999997E-2</v>
      </c>
      <c r="D13" s="156">
        <v>0.2</v>
      </c>
      <c r="E13" s="864"/>
      <c r="F13" s="839"/>
    </row>
    <row r="14" spans="1:6" ht="12.75" customHeight="1" x14ac:dyDescent="0.2">
      <c r="A14" s="926"/>
      <c r="B14" s="929"/>
      <c r="C14" s="170" t="s">
        <v>123</v>
      </c>
      <c r="D14" s="146" t="s">
        <v>123</v>
      </c>
      <c r="E14" s="864"/>
      <c r="F14" s="839"/>
    </row>
    <row r="15" spans="1:6" ht="12.75" customHeight="1" x14ac:dyDescent="0.2">
      <c r="A15" s="926"/>
      <c r="B15" s="929"/>
      <c r="C15" s="366">
        <v>0.05</v>
      </c>
      <c r="D15" s="148">
        <v>0.1</v>
      </c>
      <c r="E15" s="865"/>
      <c r="F15" s="840"/>
    </row>
    <row r="16" spans="1:6" ht="27" customHeight="1" x14ac:dyDescent="0.2">
      <c r="A16" s="131" t="s">
        <v>91</v>
      </c>
      <c r="B16" s="128">
        <f>'Uses of Funds'!D57</f>
        <v>0</v>
      </c>
      <c r="C16" s="861" t="s">
        <v>266</v>
      </c>
      <c r="D16" s="862"/>
      <c r="E16" s="246" t="str">
        <f>IF('Uses of Funds'!J5="Yes","N/A",IF(B16=0,"Yes","No"))</f>
        <v>Yes</v>
      </c>
      <c r="F16" s="186"/>
    </row>
    <row r="17" spans="1:12" ht="48" x14ac:dyDescent="0.2">
      <c r="A17" s="887" t="s">
        <v>92</v>
      </c>
      <c r="B17" s="930">
        <f>'Uses of Funds'!D55+'Uses of Funds'!D56+'Uses of Funds'!D58</f>
        <v>0</v>
      </c>
      <c r="C17" s="893" t="s">
        <v>93</v>
      </c>
      <c r="D17" s="146" t="s">
        <v>391</v>
      </c>
      <c r="E17" s="914" t="str">
        <f>IF(B17&lt;=D18,"Yes","No")</f>
        <v>Yes</v>
      </c>
      <c r="F17" s="836"/>
    </row>
    <row r="18" spans="1:12" ht="15" customHeight="1" x14ac:dyDescent="0.2">
      <c r="A18" s="879"/>
      <c r="B18" s="931"/>
      <c r="C18" s="915"/>
      <c r="D18" s="155">
        <f>'Year 1 Operating Pro Forma'!E38+'Year 1 Operating Pro Forma'!E40</f>
        <v>0</v>
      </c>
      <c r="E18" s="883"/>
      <c r="F18" s="837"/>
    </row>
    <row r="19" spans="1:12" ht="27.75" customHeight="1" x14ac:dyDescent="0.2">
      <c r="A19" s="887" t="s">
        <v>179</v>
      </c>
      <c r="B19" s="927">
        <f>'Uses of Funds'!D76</f>
        <v>0</v>
      </c>
      <c r="C19" s="869">
        <v>0</v>
      </c>
      <c r="D19" s="245" t="s">
        <v>180</v>
      </c>
      <c r="E19" s="875" t="str">
        <f>IF(B21&lt;=D20,"Yes","No")</f>
        <v>Yes</v>
      </c>
      <c r="F19" s="851"/>
      <c r="J19" s="90"/>
      <c r="L19" s="90"/>
    </row>
    <row r="20" spans="1:12" ht="14.25" customHeight="1" x14ac:dyDescent="0.2">
      <c r="A20" s="879"/>
      <c r="B20" s="928"/>
      <c r="C20" s="870"/>
      <c r="D20" s="147">
        <v>0.12</v>
      </c>
      <c r="E20" s="876"/>
      <c r="F20" s="852"/>
      <c r="J20" s="90"/>
      <c r="L20" s="90"/>
    </row>
    <row r="21" spans="1:12" ht="12.75" customHeight="1" x14ac:dyDescent="0.2">
      <c r="A21" s="887" t="s">
        <v>271</v>
      </c>
      <c r="B21" s="884">
        <f>IF('Uses of Funds'!D76&gt;0,'Uses of Funds'!D76/(('Uses of Funds'!D92)-('Uses of Funds'!D59)),0)</f>
        <v>0</v>
      </c>
      <c r="C21" s="870"/>
      <c r="D21" s="872" t="s">
        <v>181</v>
      </c>
      <c r="E21" s="876"/>
      <c r="F21" s="852"/>
      <c r="J21" s="90"/>
      <c r="L21" s="90"/>
    </row>
    <row r="22" spans="1:12" ht="12.75" customHeight="1" x14ac:dyDescent="0.2">
      <c r="A22" s="878"/>
      <c r="B22" s="885"/>
      <c r="C22" s="870"/>
      <c r="D22" s="873"/>
      <c r="E22" s="876"/>
      <c r="F22" s="852"/>
      <c r="J22" s="90"/>
      <c r="L22" s="90"/>
    </row>
    <row r="23" spans="1:12" ht="10.5" customHeight="1" x14ac:dyDescent="0.2">
      <c r="A23" s="888"/>
      <c r="B23" s="885"/>
      <c r="C23" s="870"/>
      <c r="D23" s="873"/>
      <c r="E23" s="876"/>
      <c r="F23" s="852"/>
      <c r="J23" s="90"/>
      <c r="L23" s="90"/>
    </row>
    <row r="24" spans="1:12" ht="13.5" customHeight="1" x14ac:dyDescent="0.2">
      <c r="A24" s="889"/>
      <c r="B24" s="886"/>
      <c r="C24" s="871"/>
      <c r="D24" s="874"/>
      <c r="E24" s="877"/>
      <c r="F24" s="853"/>
      <c r="J24" s="90"/>
      <c r="L24" s="90"/>
    </row>
    <row r="25" spans="1:12" ht="26.25" customHeight="1" x14ac:dyDescent="0.2">
      <c r="A25" s="130" t="s">
        <v>288</v>
      </c>
      <c r="B25" s="129" t="str">
        <f>IF('Uses of Funds'!D92-('Uses of Funds'!D17+'Uses of Funds'!D28)&gt;0,'Uses of Funds'!D71/(('Uses of Funds'!D92-('Uses of Funds'!D17+'Uses of Funds'!D28))),"")</f>
        <v/>
      </c>
      <c r="C25" s="163">
        <v>0</v>
      </c>
      <c r="D25" s="163">
        <v>0.1</v>
      </c>
      <c r="E25" s="383" t="str">
        <f>IF(B25&lt;=D25,"Yes","No")</f>
        <v>No</v>
      </c>
      <c r="F25" s="384"/>
    </row>
    <row r="26" spans="1:12" s="91" customFormat="1" ht="12.75" customHeight="1" x14ac:dyDescent="0.2">
      <c r="A26" s="318" t="s">
        <v>108</v>
      </c>
      <c r="B26" s="890"/>
      <c r="C26" s="891"/>
      <c r="D26" s="891"/>
      <c r="E26" s="891"/>
      <c r="F26" s="892"/>
    </row>
    <row r="27" spans="1:12" ht="12.75" customHeight="1" x14ac:dyDescent="0.2">
      <c r="A27" s="878" t="s">
        <v>109</v>
      </c>
      <c r="B27" s="880">
        <f>'Year 1 Operating Pro Forma'!C17-'Year 1 Operating Pro Forma'!C7</f>
        <v>0</v>
      </c>
      <c r="C27" s="162" t="s">
        <v>125</v>
      </c>
      <c r="D27" s="172" t="s">
        <v>125</v>
      </c>
      <c r="E27" s="882" t="str">
        <f>IF(B27&gt;=C28,IF(B27&lt;=D28,"Yes","No"),"No")</f>
        <v>No</v>
      </c>
      <c r="F27" s="850"/>
    </row>
    <row r="28" spans="1:12" ht="12.75" customHeight="1" x14ac:dyDescent="0.2">
      <c r="A28" s="878"/>
      <c r="B28" s="880"/>
      <c r="C28" s="160">
        <v>0.01</v>
      </c>
      <c r="D28" s="158">
        <v>0.02</v>
      </c>
      <c r="E28" s="882"/>
      <c r="F28" s="850"/>
    </row>
    <row r="29" spans="1:12" ht="24.75" customHeight="1" x14ac:dyDescent="0.2">
      <c r="A29" s="879"/>
      <c r="B29" s="881"/>
      <c r="C29" s="162" t="s">
        <v>124</v>
      </c>
      <c r="D29" s="172" t="s">
        <v>126</v>
      </c>
      <c r="E29" s="883"/>
      <c r="F29" s="837"/>
    </row>
    <row r="30" spans="1:12" ht="24" x14ac:dyDescent="0.2">
      <c r="A30" s="887" t="s">
        <v>94</v>
      </c>
      <c r="B30" s="847">
        <f>'Year 1 Operating Pro Forma'!C10</f>
        <v>0</v>
      </c>
      <c r="C30" s="170" t="s">
        <v>183</v>
      </c>
      <c r="D30" s="893" t="s">
        <v>127</v>
      </c>
      <c r="E30" s="866" t="str">
        <f>IF('Rent Roll'!T4="Yes",IF(B30&gt;=C33,IF(B30&lt;=D32,"Yes","No"),"No"),IF(B30&gt;=C31,IF(B30&lt;=D32,"Yes","No"),"No"))</f>
        <v>No</v>
      </c>
      <c r="F30" s="836"/>
    </row>
    <row r="31" spans="1:12" ht="12" x14ac:dyDescent="0.2">
      <c r="A31" s="878"/>
      <c r="B31" s="848"/>
      <c r="C31" s="171">
        <v>0.05</v>
      </c>
      <c r="D31" s="894"/>
      <c r="E31" s="867"/>
      <c r="F31" s="850"/>
    </row>
    <row r="32" spans="1:12" ht="12.75" customHeight="1" x14ac:dyDescent="0.2">
      <c r="A32" s="878"/>
      <c r="B32" s="848"/>
      <c r="C32" s="170" t="s">
        <v>184</v>
      </c>
      <c r="D32" s="895">
        <v>0.1</v>
      </c>
      <c r="E32" s="867"/>
      <c r="F32" s="850"/>
    </row>
    <row r="33" spans="1:6" ht="13.5" customHeight="1" x14ac:dyDescent="0.2">
      <c r="A33" s="879"/>
      <c r="B33" s="849"/>
      <c r="C33" s="171">
        <v>0.03</v>
      </c>
      <c r="D33" s="896"/>
      <c r="E33" s="868"/>
      <c r="F33" s="837"/>
    </row>
    <row r="34" spans="1:6" ht="12.75" customHeight="1" x14ac:dyDescent="0.2">
      <c r="A34" s="130" t="s">
        <v>95</v>
      </c>
      <c r="B34" s="129">
        <f>'15-Year Commercial Op Pro Forma'!E8</f>
        <v>0</v>
      </c>
      <c r="C34" s="163">
        <v>0.1</v>
      </c>
      <c r="D34" s="161">
        <v>0.5</v>
      </c>
      <c r="E34" s="127" t="str">
        <f>IF('15-Year Commercial Op Pro Forma'!G7&gt;0,IF(B34&gt;=C34,IF(B34&lt;=D34,"Yes","No"),"No"),"N/A")</f>
        <v>N/A</v>
      </c>
      <c r="F34" s="186"/>
    </row>
    <row r="35" spans="1:6" ht="12.75" customHeight="1" x14ac:dyDescent="0.2">
      <c r="A35" s="167" t="s">
        <v>98</v>
      </c>
      <c r="B35" s="132" t="str">
        <f>'Year 1 Operating Pro Forma'!C18</f>
        <v/>
      </c>
      <c r="C35" s="165">
        <v>25</v>
      </c>
      <c r="D35" s="165">
        <v>65</v>
      </c>
      <c r="E35" s="242" t="str">
        <f>IF(B35&gt;=C35,IF(B35&lt;=D35,"Yes","No"),"No")</f>
        <v>No</v>
      </c>
      <c r="F35" s="184"/>
    </row>
    <row r="36" spans="1:6" ht="12.75" customHeight="1" x14ac:dyDescent="0.2">
      <c r="A36" s="887" t="s">
        <v>96</v>
      </c>
      <c r="B36" s="900" t="str">
        <f>'Year 1 Operating Pro Forma'!C28</f>
        <v/>
      </c>
      <c r="C36" s="166">
        <v>0</v>
      </c>
      <c r="D36" s="906">
        <v>300</v>
      </c>
      <c r="E36" s="914" t="str">
        <f>IF(B36&lt;=D36,"Yes","No")</f>
        <v>No</v>
      </c>
      <c r="F36" s="836"/>
    </row>
    <row r="37" spans="1:6" ht="25.5" customHeight="1" x14ac:dyDescent="0.2">
      <c r="A37" s="879"/>
      <c r="B37" s="901"/>
      <c r="C37" s="159" t="s">
        <v>128</v>
      </c>
      <c r="D37" s="907"/>
      <c r="E37" s="883"/>
      <c r="F37" s="837"/>
    </row>
    <row r="38" spans="1:6" ht="12.75" customHeight="1" x14ac:dyDescent="0.2">
      <c r="A38" s="169" t="s">
        <v>171</v>
      </c>
      <c r="B38" s="168" t="str">
        <f>'Year 1 Operating Pro Forma'!C29</f>
        <v/>
      </c>
      <c r="C38" s="199">
        <v>250</v>
      </c>
      <c r="D38" s="200">
        <v>600</v>
      </c>
      <c r="E38" s="180" t="str">
        <f>IF(B38&gt;=C38,IF(B38&lt;=D38,"Yes","No"),"No")</f>
        <v>No</v>
      </c>
      <c r="F38" s="185"/>
    </row>
    <row r="39" spans="1:6" ht="12.75" customHeight="1" x14ac:dyDescent="0.2">
      <c r="A39" s="169" t="s">
        <v>97</v>
      </c>
      <c r="B39" s="168" t="str">
        <f>'Year 1 Operating Pro Forma'!C38</f>
        <v/>
      </c>
      <c r="C39" s="164">
        <v>4000</v>
      </c>
      <c r="D39" s="164">
        <v>8000</v>
      </c>
      <c r="E39" s="180" t="str">
        <f>IF(B39&gt;=C39,IF(B39&lt;=D39,"Yes","No"),"No")</f>
        <v>No</v>
      </c>
      <c r="F39" s="185"/>
    </row>
    <row r="40" spans="1:6" ht="24" customHeight="1" x14ac:dyDescent="0.2">
      <c r="A40" s="131" t="s">
        <v>110</v>
      </c>
      <c r="B40" s="537" t="str">
        <f>IF('Year 1 Operating Pro Forma'!E41=0,"",ROUND('Year 1 Operating Pro Forma'!E41,2))</f>
        <v/>
      </c>
      <c r="C40" s="538">
        <v>1.05</v>
      </c>
      <c r="D40" s="539">
        <v>1.45</v>
      </c>
      <c r="E40" s="243" t="str">
        <f>IF('Sources of Funds'!D56&gt;0,IF(B40&gt;=C40,IF(B40&lt;=D40,"Yes","No"),"No"),"N/A")</f>
        <v>N/A</v>
      </c>
      <c r="F40" s="187"/>
    </row>
    <row r="41" spans="1:6" ht="66" customHeight="1" x14ac:dyDescent="0.2">
      <c r="A41" s="902" t="s">
        <v>321</v>
      </c>
      <c r="B41" s="382">
        <f>IF(+'Year 1 Operating Pro Forma'!E48=0,0,'Year 1 Operating Pro Forma'!E48)</f>
        <v>0</v>
      </c>
      <c r="C41" s="908">
        <v>0</v>
      </c>
      <c r="D41" s="381" t="s">
        <v>322</v>
      </c>
      <c r="E41" s="912" t="str">
        <f>IF('15-Year Operating Pro Forma'!D15=0,"Yes",IF(B42&gt;D42,"No",IF(B42&lt;0,"No","Yes")))</f>
        <v>Yes</v>
      </c>
      <c r="F41" s="378"/>
    </row>
    <row r="42" spans="1:6" ht="25.5" customHeight="1" x14ac:dyDescent="0.2">
      <c r="A42" s="903"/>
      <c r="B42" s="398">
        <f>IF('Year 1 Operating Pro Forma'!E15=0,0,'Year 1 Operating Pro Forma'!E48/'Year 1 Operating Pro Forma'!E15)</f>
        <v>0</v>
      </c>
      <c r="C42" s="909"/>
      <c r="D42" s="380">
        <v>0.1</v>
      </c>
      <c r="E42" s="913"/>
      <c r="F42" s="378"/>
    </row>
    <row r="43" spans="1:6" ht="34.5" customHeight="1" x14ac:dyDescent="0.2">
      <c r="A43" s="902" t="s">
        <v>323</v>
      </c>
      <c r="B43" s="910">
        <f>IF(+SUM('15-Year Operating Pro Forma'!D48:H48)=0,0,SUM('15-Year Operating Pro Forma'!D48:H48))</f>
        <v>0</v>
      </c>
      <c r="C43" s="908">
        <v>0</v>
      </c>
      <c r="D43" s="379" t="s">
        <v>324</v>
      </c>
      <c r="E43" s="912" t="str">
        <f>IF(B43=0,"Yes",IF(B43&gt;D44,"No",IF(B43&lt;0,"No","Yes")))</f>
        <v>Yes</v>
      </c>
      <c r="F43" s="932"/>
    </row>
    <row r="44" spans="1:6" ht="24" customHeight="1" x14ac:dyDescent="0.2">
      <c r="A44" s="903"/>
      <c r="B44" s="911"/>
      <c r="C44" s="909"/>
      <c r="D44" s="397" t="str">
        <f>'Sources of Funds'!D22</f>
        <v/>
      </c>
      <c r="E44" s="913"/>
      <c r="F44" s="933"/>
    </row>
    <row r="45" spans="1:6" ht="12.75" customHeight="1" x14ac:dyDescent="0.2">
      <c r="A45" s="887" t="s">
        <v>99</v>
      </c>
      <c r="B45" s="904">
        <f>IF('Year 1 Operating Pro Forma'!E32="",0,'Year 1 Operating Pro Forma'!E32)</f>
        <v>0</v>
      </c>
      <c r="C45" s="898">
        <v>0</v>
      </c>
      <c r="D45" s="396">
        <v>10000</v>
      </c>
      <c r="E45" s="866" t="str">
        <f>IF('Sources of Funds'!H4="Yes",IF(B45&lt;=D45,"Yes","No"),"N/A")</f>
        <v>N/A</v>
      </c>
      <c r="F45" s="836"/>
    </row>
    <row r="46" spans="1:6" ht="21.75" customHeight="1" x14ac:dyDescent="0.2">
      <c r="A46" s="879"/>
      <c r="B46" s="905"/>
      <c r="C46" s="899"/>
      <c r="D46" s="149" t="s">
        <v>129</v>
      </c>
      <c r="E46" s="868"/>
      <c r="F46" s="837"/>
    </row>
    <row r="47" spans="1:6" ht="18" customHeight="1" x14ac:dyDescent="0.2">
      <c r="A47" s="893" t="s">
        <v>100</v>
      </c>
      <c r="B47" s="574" t="str">
        <f>IF('Sources of Funds'!D29=0,"",'Sources of Funds'!D29)</f>
        <v/>
      </c>
      <c r="C47" s="916" t="s">
        <v>130</v>
      </c>
      <c r="D47" s="917"/>
      <c r="E47" s="920" t="str">
        <f>IF(B47="","N/A",IF(B47&gt;14,"Yes","No"))</f>
        <v>N/A</v>
      </c>
      <c r="F47" s="923"/>
    </row>
    <row r="48" spans="1:6" ht="18" customHeight="1" x14ac:dyDescent="0.2">
      <c r="A48" s="894"/>
      <c r="B48" s="575" t="str">
        <f>IF('Sources of Funds'!D39=0,"",'Sources of Funds'!D39)</f>
        <v/>
      </c>
      <c r="C48" s="918"/>
      <c r="D48" s="919"/>
      <c r="E48" s="921"/>
      <c r="F48" s="924"/>
    </row>
    <row r="49" spans="1:6" ht="18" customHeight="1" x14ac:dyDescent="0.2">
      <c r="A49" s="915"/>
      <c r="B49" s="575" t="str">
        <f>IF('Sources of Funds'!D49=0,"",'Sources of Funds'!D49)</f>
        <v/>
      </c>
      <c r="C49" s="861"/>
      <c r="D49" s="897"/>
      <c r="E49" s="922"/>
      <c r="F49" s="925"/>
    </row>
    <row r="50" spans="1:6" ht="35.25" customHeight="1" x14ac:dyDescent="0.2">
      <c r="A50" s="130" t="s">
        <v>101</v>
      </c>
      <c r="B50" s="540">
        <f>'Sources of Funds'!D31</f>
        <v>0</v>
      </c>
      <c r="C50" s="861" t="s">
        <v>1274</v>
      </c>
      <c r="D50" s="897"/>
      <c r="E50" s="862"/>
      <c r="F50" s="186"/>
    </row>
    <row r="51" spans="1:6" x14ac:dyDescent="0.2"/>
    <row r="52" spans="1:6" hidden="1" x14ac:dyDescent="0.2"/>
    <row r="53" spans="1:6" hidden="1" x14ac:dyDescent="0.2"/>
    <row r="54" spans="1:6" hidden="1" x14ac:dyDescent="0.2"/>
    <row r="55" spans="1:6" hidden="1" x14ac:dyDescent="0.2"/>
    <row r="56" spans="1:6" hidden="1" x14ac:dyDescent="0.2"/>
    <row r="57" spans="1:6" hidden="1" x14ac:dyDescent="0.2"/>
  </sheetData>
  <sheetProtection password="EAB6" sheet="1" formatCells="0" formatColumns="0" formatRows="0"/>
  <mergeCells count="61">
    <mergeCell ref="A47:A49"/>
    <mergeCell ref="C47:D49"/>
    <mergeCell ref="E47:E49"/>
    <mergeCell ref="F47:F49"/>
    <mergeCell ref="A12:A15"/>
    <mergeCell ref="E17:E18"/>
    <mergeCell ref="B19:B20"/>
    <mergeCell ref="B12:B15"/>
    <mergeCell ref="A19:A20"/>
    <mergeCell ref="A17:A18"/>
    <mergeCell ref="C17:C18"/>
    <mergeCell ref="B17:B18"/>
    <mergeCell ref="F45:F46"/>
    <mergeCell ref="F36:F37"/>
    <mergeCell ref="F43:F44"/>
    <mergeCell ref="C50:E50"/>
    <mergeCell ref="C45:C46"/>
    <mergeCell ref="A36:A37"/>
    <mergeCell ref="B36:B37"/>
    <mergeCell ref="A43:A44"/>
    <mergeCell ref="A45:A46"/>
    <mergeCell ref="B45:B46"/>
    <mergeCell ref="D36:D37"/>
    <mergeCell ref="A41:A42"/>
    <mergeCell ref="C41:C42"/>
    <mergeCell ref="C43:C44"/>
    <mergeCell ref="B43:B44"/>
    <mergeCell ref="E41:E42"/>
    <mergeCell ref="E43:E44"/>
    <mergeCell ref="E36:E37"/>
    <mergeCell ref="E45:E46"/>
    <mergeCell ref="A9:A10"/>
    <mergeCell ref="C16:D16"/>
    <mergeCell ref="E12:E15"/>
    <mergeCell ref="E30:E33"/>
    <mergeCell ref="C19:C24"/>
    <mergeCell ref="D21:D24"/>
    <mergeCell ref="E19:E24"/>
    <mergeCell ref="A27:A29"/>
    <mergeCell ref="B27:B29"/>
    <mergeCell ref="E27:E29"/>
    <mergeCell ref="B21:B24"/>
    <mergeCell ref="A21:A24"/>
    <mergeCell ref="A30:A33"/>
    <mergeCell ref="B26:F26"/>
    <mergeCell ref="D30:D31"/>
    <mergeCell ref="D32:D33"/>
    <mergeCell ref="A1:F1"/>
    <mergeCell ref="A2:F2"/>
    <mergeCell ref="A7:F7"/>
    <mergeCell ref="B8:F8"/>
    <mergeCell ref="B4:C4"/>
    <mergeCell ref="D4:E4"/>
    <mergeCell ref="F9:F10"/>
    <mergeCell ref="F12:F15"/>
    <mergeCell ref="F17:F18"/>
    <mergeCell ref="C9:E10"/>
    <mergeCell ref="B30:B33"/>
    <mergeCell ref="F30:F33"/>
    <mergeCell ref="F19:F24"/>
    <mergeCell ref="F27:F29"/>
  </mergeCells>
  <phoneticPr fontId="23" type="noConversion"/>
  <conditionalFormatting sqref="E12:E25 E27:E47">
    <cfRule type="containsText" dxfId="1" priority="2" operator="containsText" text="No">
      <formula>NOT(ISERROR(SEARCH("No",E12)))</formula>
    </cfRule>
  </conditionalFormatting>
  <conditionalFormatting sqref="B47:B49">
    <cfRule type="cellIs" dxfId="0" priority="1" operator="lessThan">
      <formula>15</formula>
    </cfRule>
  </conditionalFormatting>
  <printOptions horizontalCentered="1"/>
  <pageMargins left="0.25" right="0.25" top="0.25" bottom="3.25" header="0.25" footer="0.25"/>
  <pageSetup scale="58" orientation="landscape" errors="blank" horizontalDpi="300" verticalDpi="300" r:id="rId1"/>
  <headerFooter alignWithMargins="0"/>
  <rowBreaks count="1" manualBreakCount="1">
    <brk id="25" max="6"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XFC79"/>
  <sheetViews>
    <sheetView showGridLines="0" zoomScaleNormal="100" zoomScaleSheetLayoutView="100" workbookViewId="0">
      <selection activeCell="A7" sqref="A7:D7"/>
    </sheetView>
  </sheetViews>
  <sheetFormatPr defaultColWidth="9.140625" defaultRowHeight="12.75" x14ac:dyDescent="0.2"/>
  <cols>
    <col min="1" max="1" width="9.28515625" style="13" customWidth="1"/>
    <col min="2" max="2" width="8.5703125" style="13" customWidth="1"/>
    <col min="3" max="3" width="48.140625" style="13" customWidth="1"/>
    <col min="4" max="4" width="12.85546875" style="250" bestFit="1" customWidth="1"/>
    <col min="5" max="5" width="10.7109375" style="13" customWidth="1"/>
    <col min="6" max="6" width="10.28515625" style="13" customWidth="1"/>
    <col min="7" max="7" width="2" style="13" customWidth="1"/>
    <col min="8" max="8" width="11.7109375" style="13" hidden="1" customWidth="1"/>
    <col min="9" max="13" width="6.5703125" style="13" hidden="1" customWidth="1"/>
    <col min="14" max="16382" width="9.140625" style="13" hidden="1" customWidth="1"/>
    <col min="16383" max="16383" width="9.28515625" style="13" hidden="1" customWidth="1"/>
    <col min="16384" max="16384" width="0" style="13" hidden="1" customWidth="1"/>
  </cols>
  <sheetData>
    <row r="1" spans="1:13" ht="27.6" customHeight="1" x14ac:dyDescent="0.2">
      <c r="A1" s="939" t="s">
        <v>295</v>
      </c>
      <c r="B1" s="939"/>
      <c r="C1" s="939"/>
      <c r="D1" s="939"/>
      <c r="E1" s="939"/>
      <c r="F1" s="939"/>
      <c r="G1" s="248"/>
      <c r="H1" s="248"/>
    </row>
    <row r="2" spans="1:13" ht="18" customHeight="1" x14ac:dyDescent="0.2">
      <c r="A2" s="940" t="str">
        <f>'Rent Roll'!A2</f>
        <v>Version 5.0 Updated 4/30/20</v>
      </c>
      <c r="B2" s="940"/>
      <c r="C2" s="940"/>
      <c r="D2" s="940"/>
      <c r="E2" s="940"/>
      <c r="F2" s="940"/>
      <c r="G2" s="249"/>
      <c r="H2" s="249"/>
    </row>
    <row r="3" spans="1:13" ht="9" customHeight="1" x14ac:dyDescent="0.2"/>
    <row r="4" spans="1:13" ht="9" customHeight="1" x14ac:dyDescent="0.2"/>
    <row r="5" spans="1:13" s="252" customFormat="1" ht="12.75" customHeight="1" x14ac:dyDescent="0.2">
      <c r="A5" s="741" t="s">
        <v>145</v>
      </c>
      <c r="B5" s="742"/>
      <c r="C5" s="344" t="str">
        <f>IF('Rent Roll'!C4&gt;0,'Rent Roll'!C4,"")</f>
        <v/>
      </c>
      <c r="D5" s="941" t="s">
        <v>286</v>
      </c>
      <c r="E5" s="941"/>
      <c r="F5" s="347">
        <v>2020</v>
      </c>
      <c r="G5" s="251"/>
      <c r="H5" s="251"/>
    </row>
    <row r="6" spans="1:13" x14ac:dyDescent="0.2">
      <c r="A6" s="298"/>
      <c r="B6" s="299"/>
      <c r="C6" s="300"/>
      <c r="D6" s="301"/>
      <c r="E6" s="302"/>
      <c r="F6"/>
      <c r="G6"/>
      <c r="H6"/>
      <c r="I6" s="254"/>
      <c r="J6" s="255"/>
      <c r="K6" s="255"/>
      <c r="L6" s="255"/>
      <c r="M6" s="255"/>
    </row>
    <row r="7" spans="1:13" x14ac:dyDescent="0.2">
      <c r="A7" s="934" t="s">
        <v>186</v>
      </c>
      <c r="B7" s="935"/>
      <c r="C7" s="935"/>
      <c r="D7" s="936"/>
      <c r="E7" s="377">
        <f>IF('Sources of Funds'!D22="",0,'Sources of Funds'!D22)</f>
        <v>0</v>
      </c>
      <c r="F7" s="304" t="s">
        <v>187</v>
      </c>
      <c r="G7"/>
      <c r="H7" s="13">
        <v>2010</v>
      </c>
      <c r="I7" s="254"/>
      <c r="J7" s="255"/>
      <c r="K7" s="255"/>
      <c r="L7" s="255"/>
      <c r="M7" s="255"/>
    </row>
    <row r="8" spans="1:13" x14ac:dyDescent="0.2">
      <c r="A8" s="934" t="s">
        <v>188</v>
      </c>
      <c r="B8" s="935"/>
      <c r="C8" s="935"/>
      <c r="D8" s="936"/>
      <c r="E8" s="303">
        <f>IF('Rent Roll Summary'!D15="",0,'Rent Roll Summary'!D15)</f>
        <v>0</v>
      </c>
      <c r="F8" s="304" t="s">
        <v>189</v>
      </c>
      <c r="G8"/>
      <c r="H8" s="13">
        <v>2011</v>
      </c>
      <c r="I8" s="254"/>
      <c r="J8" s="255"/>
      <c r="K8" s="255"/>
      <c r="L8" s="255"/>
      <c r="M8" s="255"/>
    </row>
    <row r="9" spans="1:13" x14ac:dyDescent="0.2">
      <c r="A9" s="934" t="s">
        <v>190</v>
      </c>
      <c r="B9" s="935"/>
      <c r="C9" s="935"/>
      <c r="D9" s="936"/>
      <c r="E9" s="303">
        <f>IF(E7=0,0,E7/E8)</f>
        <v>0</v>
      </c>
      <c r="F9" s="304" t="s">
        <v>191</v>
      </c>
      <c r="G9"/>
      <c r="H9" s="13">
        <v>2012</v>
      </c>
      <c r="I9" s="254"/>
      <c r="J9" s="255"/>
      <c r="K9" s="255"/>
      <c r="L9" s="255"/>
      <c r="M9" s="255"/>
    </row>
    <row r="10" spans="1:13" x14ac:dyDescent="0.2">
      <c r="A10" s="934" t="s">
        <v>192</v>
      </c>
      <c r="B10" s="935"/>
      <c r="C10" s="935"/>
      <c r="D10" s="936"/>
      <c r="E10" s="303">
        <f>40000</f>
        <v>40000</v>
      </c>
      <c r="F10" s="304" t="s">
        <v>193</v>
      </c>
      <c r="G10"/>
      <c r="H10" s="13">
        <v>2013</v>
      </c>
      <c r="I10" s="254"/>
      <c r="J10" s="255"/>
      <c r="K10" s="255"/>
      <c r="L10" s="255"/>
      <c r="M10" s="255"/>
    </row>
    <row r="11" spans="1:13" x14ac:dyDescent="0.2">
      <c r="A11" s="934" t="s">
        <v>194</v>
      </c>
      <c r="B11" s="935"/>
      <c r="C11" s="935"/>
      <c r="D11" s="936"/>
      <c r="E11" s="303">
        <f>10000</f>
        <v>10000</v>
      </c>
      <c r="F11" s="304" t="s">
        <v>195</v>
      </c>
      <c r="H11" s="256">
        <v>2014</v>
      </c>
      <c r="L11" s="255"/>
      <c r="M11" s="255"/>
    </row>
    <row r="12" spans="1:13" x14ac:dyDescent="0.2">
      <c r="A12" s="305"/>
      <c r="B12" s="306"/>
      <c r="C12" s="306"/>
      <c r="D12" s="307"/>
      <c r="E12" s="308"/>
      <c r="H12" s="13">
        <v>2015</v>
      </c>
      <c r="L12" s="255"/>
      <c r="M12" s="255"/>
    </row>
    <row r="13" spans="1:13" x14ac:dyDescent="0.2">
      <c r="A13" s="309" t="s">
        <v>196</v>
      </c>
      <c r="B13" s="938" t="s">
        <v>197</v>
      </c>
      <c r="C13" s="938"/>
      <c r="D13" s="936"/>
      <c r="E13" s="310">
        <f>+E10-E11</f>
        <v>30000</v>
      </c>
      <c r="F13" s="311" t="s">
        <v>198</v>
      </c>
      <c r="H13" s="13">
        <v>2016</v>
      </c>
      <c r="L13" s="255"/>
      <c r="M13" s="255"/>
    </row>
    <row r="14" spans="1:13" x14ac:dyDescent="0.2">
      <c r="A14" s="309" t="s">
        <v>199</v>
      </c>
      <c r="B14" s="938" t="s">
        <v>317</v>
      </c>
      <c r="C14" s="938"/>
      <c r="D14" s="936"/>
      <c r="E14" s="312">
        <f>H25/E13</f>
        <v>4.0000000000000002E-4</v>
      </c>
      <c r="F14" s="311" t="s">
        <v>200</v>
      </c>
      <c r="H14" s="13">
        <v>2017</v>
      </c>
      <c r="L14" s="255"/>
      <c r="M14" s="255"/>
    </row>
    <row r="15" spans="1:13" x14ac:dyDescent="0.2">
      <c r="A15" s="309" t="s">
        <v>201</v>
      </c>
      <c r="B15" s="938" t="s">
        <v>202</v>
      </c>
      <c r="C15" s="938"/>
      <c r="D15" s="936"/>
      <c r="E15" s="310">
        <f>IF(E9=0,0,E9-E11)</f>
        <v>0</v>
      </c>
      <c r="F15" s="311" t="s">
        <v>203</v>
      </c>
      <c r="H15" s="13">
        <v>2018</v>
      </c>
      <c r="L15" s="255"/>
      <c r="M15" s="255"/>
    </row>
    <row r="16" spans="1:13" x14ac:dyDescent="0.2">
      <c r="A16" s="309" t="s">
        <v>204</v>
      </c>
      <c r="B16" s="938" t="s">
        <v>205</v>
      </c>
      <c r="C16" s="938"/>
      <c r="D16" s="936"/>
      <c r="E16" s="346">
        <f>IF(E15=0,0,+E14*E15)</f>
        <v>0</v>
      </c>
      <c r="F16" s="311" t="s">
        <v>206</v>
      </c>
      <c r="H16" s="13">
        <v>2019</v>
      </c>
      <c r="L16" s="255"/>
      <c r="M16" s="255"/>
    </row>
    <row r="17" spans="1:14" x14ac:dyDescent="0.2">
      <c r="A17" s="313"/>
      <c r="B17" s="306"/>
      <c r="C17" s="306"/>
      <c r="D17" s="349"/>
      <c r="E17" s="298"/>
      <c r="H17" s="13">
        <v>2020</v>
      </c>
      <c r="L17" s="255"/>
      <c r="M17" s="255"/>
    </row>
    <row r="18" spans="1:14" s="256" customFormat="1" x14ac:dyDescent="0.2">
      <c r="A18" s="314" t="s">
        <v>207</v>
      </c>
      <c r="B18" s="937" t="s">
        <v>318</v>
      </c>
      <c r="C18" s="937"/>
      <c r="D18" s="697"/>
      <c r="E18" s="348">
        <f>IF(E7=0,0,IF(H25-E16&gt;H25,H25,IF(H25-E16&lt;0,"0.00",H25-E16)))</f>
        <v>0</v>
      </c>
      <c r="H18" s="13"/>
      <c r="L18" s="257"/>
      <c r="M18" s="257"/>
    </row>
    <row r="19" spans="1:14" ht="31.5" customHeight="1" x14ac:dyDescent="0.2">
      <c r="A19" s="298"/>
      <c r="B19" s="298"/>
      <c r="C19" s="298"/>
      <c r="D19" s="315"/>
      <c r="E19" s="298"/>
      <c r="H19" s="256"/>
      <c r="L19" s="255"/>
      <c r="M19" s="255"/>
    </row>
    <row r="20" spans="1:14" ht="13.5" customHeight="1" x14ac:dyDescent="0.2">
      <c r="A20" s="258"/>
      <c r="B20" s="259"/>
      <c r="C20" s="259"/>
      <c r="D20" s="260"/>
      <c r="L20" s="255"/>
      <c r="M20" s="255"/>
    </row>
    <row r="21" spans="1:14" ht="13.5" customHeight="1" x14ac:dyDescent="0.2">
      <c r="B21" s="259"/>
      <c r="C21" s="259"/>
      <c r="D21" s="260"/>
      <c r="L21" s="255"/>
      <c r="M21" s="255"/>
    </row>
    <row r="22" spans="1:14" ht="13.5" customHeight="1" x14ac:dyDescent="0.2">
      <c r="B22" s="259"/>
      <c r="C22" s="259"/>
      <c r="D22" s="260"/>
      <c r="L22" s="255"/>
      <c r="M22" s="255"/>
    </row>
    <row r="23" spans="1:14" ht="13.5" customHeight="1" x14ac:dyDescent="0.2">
      <c r="E23" s="259"/>
      <c r="F23" s="259"/>
      <c r="G23"/>
      <c r="I23" s="254"/>
      <c r="J23" s="255"/>
      <c r="K23" s="255"/>
      <c r="L23" s="255"/>
      <c r="M23" s="255"/>
    </row>
    <row r="24" spans="1:14" ht="13.5" customHeight="1" x14ac:dyDescent="0.2">
      <c r="E24" s="259"/>
      <c r="F24" s="259"/>
      <c r="G24"/>
      <c r="H24" t="s">
        <v>314</v>
      </c>
      <c r="I24" s="254"/>
      <c r="J24" s="255"/>
      <c r="K24" s="255"/>
      <c r="L24" s="255"/>
      <c r="M24" s="255"/>
      <c r="N24" s="14"/>
    </row>
    <row r="25" spans="1:14" ht="13.5" customHeight="1" x14ac:dyDescent="0.2">
      <c r="E25" s="259"/>
      <c r="F25" s="259"/>
      <c r="G25"/>
      <c r="H25">
        <f>IF(F5=0,0,IF(F5&lt;2012,8,12))</f>
        <v>12</v>
      </c>
      <c r="I25" s="261"/>
      <c r="J25" s="255"/>
      <c r="K25" s="255"/>
      <c r="L25" s="255"/>
      <c r="M25" s="255"/>
      <c r="N25" s="14"/>
    </row>
    <row r="26" spans="1:14" ht="13.5" customHeight="1" x14ac:dyDescent="0.2">
      <c r="E26" s="259"/>
      <c r="F26" s="259"/>
      <c r="G26"/>
      <c r="H26"/>
      <c r="I26" s="261"/>
      <c r="J26" s="255"/>
      <c r="K26" s="255"/>
      <c r="L26" s="255"/>
      <c r="M26" s="255"/>
      <c r="N26" s="14"/>
    </row>
    <row r="27" spans="1:14" ht="13.5" customHeight="1" x14ac:dyDescent="0.2">
      <c r="E27" s="259"/>
      <c r="F27" s="259"/>
      <c r="G27"/>
      <c r="H27"/>
      <c r="I27" s="254"/>
      <c r="J27" s="255"/>
      <c r="K27" s="255"/>
      <c r="L27" s="255"/>
      <c r="M27" s="255"/>
    </row>
    <row r="28" spans="1:14" ht="13.5" customHeight="1" x14ac:dyDescent="0.2">
      <c r="B28" s="259"/>
      <c r="C28" s="259"/>
      <c r="D28" s="260"/>
      <c r="E28" s="259"/>
      <c r="F28" s="259"/>
      <c r="G28"/>
      <c r="H28"/>
      <c r="I28" s="254"/>
      <c r="J28" s="255"/>
      <c r="K28" s="255"/>
      <c r="L28" s="255"/>
      <c r="M28" s="255"/>
    </row>
    <row r="29" spans="1:14" ht="13.5" customHeight="1" x14ac:dyDescent="0.2">
      <c r="B29" s="259"/>
      <c r="C29" s="259"/>
      <c r="D29" s="260"/>
      <c r="E29" s="259"/>
      <c r="F29" s="259"/>
      <c r="G29"/>
      <c r="H29"/>
      <c r="I29" s="262"/>
      <c r="J29" s="255"/>
      <c r="K29" s="255"/>
      <c r="L29" s="255"/>
      <c r="M29" s="255"/>
    </row>
    <row r="30" spans="1:14" ht="13.5" customHeight="1" x14ac:dyDescent="0.2">
      <c r="B30" s="259"/>
      <c r="C30" s="259"/>
      <c r="D30" s="260"/>
      <c r="E30" s="259"/>
      <c r="F30" s="259"/>
      <c r="G30"/>
      <c r="H30"/>
      <c r="I30" s="262"/>
      <c r="J30" s="255"/>
      <c r="K30" s="255"/>
      <c r="L30" s="255"/>
      <c r="M30" s="255"/>
    </row>
    <row r="31" spans="1:14" ht="13.5" customHeight="1" x14ac:dyDescent="0.2">
      <c r="B31" s="259"/>
      <c r="C31" s="259"/>
      <c r="D31" s="260"/>
      <c r="E31" s="259"/>
      <c r="F31" s="259"/>
      <c r="G31"/>
      <c r="H31"/>
      <c r="I31"/>
      <c r="J31"/>
      <c r="K31"/>
      <c r="L31" s="255"/>
      <c r="M31" s="255"/>
    </row>
    <row r="32" spans="1:14" ht="13.5" customHeight="1" x14ac:dyDescent="0.2">
      <c r="B32" s="259"/>
      <c r="C32" s="259"/>
      <c r="D32" s="260"/>
      <c r="E32" s="259"/>
      <c r="F32" s="259"/>
      <c r="G32"/>
      <c r="H32"/>
      <c r="I32"/>
      <c r="J32"/>
      <c r="K32"/>
      <c r="L32" s="255"/>
      <c r="M32" s="255"/>
    </row>
    <row r="33" spans="2:86" ht="13.5" customHeight="1" x14ac:dyDescent="0.2">
      <c r="B33" s="259"/>
      <c r="C33" s="259"/>
      <c r="D33" s="260"/>
      <c r="E33" s="259"/>
      <c r="F33" s="259"/>
      <c r="G33"/>
      <c r="H33"/>
      <c r="I33"/>
      <c r="J33"/>
      <c r="K33"/>
      <c r="L33" s="255"/>
      <c r="M33" s="255"/>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row>
    <row r="34" spans="2:86" x14ac:dyDescent="0.2">
      <c r="B34"/>
      <c r="C34"/>
      <c r="D34" s="253"/>
      <c r="E34" s="1"/>
      <c r="G34" s="254"/>
      <c r="H34"/>
      <c r="I34"/>
      <c r="J34"/>
      <c r="K34"/>
      <c r="L34" s="255"/>
      <c r="M34" s="25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row>
    <row r="35" spans="2:86" x14ac:dyDescent="0.2">
      <c r="B35" s="1"/>
      <c r="C35" s="263"/>
      <c r="D35" s="264"/>
      <c r="E35" s="263"/>
      <c r="F35" s="265"/>
      <c r="G35" s="254"/>
      <c r="H35" s="254"/>
      <c r="I35"/>
      <c r="J35"/>
      <c r="K35"/>
      <c r="L35" s="255"/>
      <c r="M35" s="255"/>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row>
    <row r="36" spans="2:86" x14ac:dyDescent="0.2">
      <c r="B36" s="1"/>
      <c r="C36" s="263"/>
      <c r="D36" s="264"/>
      <c r="E36" s="266"/>
      <c r="F36" s="265"/>
      <c r="G36" s="1"/>
      <c r="H36" s="254"/>
      <c r="I36" s="254"/>
      <c r="J36" s="255"/>
      <c r="K36" s="255"/>
      <c r="L36" s="255"/>
      <c r="M36" s="255"/>
    </row>
    <row r="37" spans="2:86" x14ac:dyDescent="0.2">
      <c r="B37" s="266"/>
      <c r="C37" s="266"/>
      <c r="D37" s="267"/>
      <c r="E37" s="266"/>
      <c r="F37" s="3"/>
      <c r="G37" s="266"/>
      <c r="H37" s="254"/>
      <c r="I37" s="254"/>
      <c r="J37" s="255"/>
      <c r="K37" s="255"/>
      <c r="L37" s="255"/>
      <c r="M37" s="255"/>
    </row>
    <row r="38" spans="2:86" x14ac:dyDescent="0.2">
      <c r="B38" s="266"/>
      <c r="C38" s="266"/>
      <c r="D38" s="267"/>
      <c r="E38" s="266"/>
      <c r="F38" s="266"/>
      <c r="G38" s="266"/>
      <c r="H38" s="266"/>
      <c r="I38" s="266"/>
      <c r="J38" s="266"/>
      <c r="K38" s="266"/>
      <c r="L38" s="266"/>
      <c r="M38" s="266"/>
    </row>
    <row r="39" spans="2:86" x14ac:dyDescent="0.2">
      <c r="B39" s="266"/>
      <c r="C39" s="266"/>
      <c r="D39" s="267"/>
      <c r="E39" s="266"/>
      <c r="F39" s="266"/>
      <c r="G39" s="266"/>
      <c r="H39" s="266"/>
      <c r="I39" s="266"/>
      <c r="J39" s="266"/>
      <c r="K39" s="266"/>
      <c r="L39" s="266"/>
      <c r="M39" s="266"/>
    </row>
    <row r="40" spans="2:86" x14ac:dyDescent="0.2">
      <c r="B40" s="266"/>
      <c r="C40" s="266"/>
      <c r="D40" s="267"/>
      <c r="E40" s="266"/>
      <c r="F40" s="266"/>
      <c r="G40" s="266"/>
      <c r="H40" s="266"/>
      <c r="I40" s="266"/>
      <c r="J40" s="266"/>
      <c r="K40" s="266"/>
      <c r="L40" s="266"/>
      <c r="M40" s="266"/>
    </row>
    <row r="41" spans="2:86" x14ac:dyDescent="0.2">
      <c r="B41" s="266"/>
      <c r="C41" s="266"/>
      <c r="D41" s="267"/>
      <c r="E41" s="266"/>
      <c r="F41" s="266"/>
      <c r="G41" s="266"/>
      <c r="H41" s="266"/>
      <c r="I41" s="266"/>
      <c r="J41" s="266"/>
      <c r="K41" s="266"/>
      <c r="L41" s="266"/>
      <c r="M41" s="266"/>
    </row>
    <row r="42" spans="2:86" x14ac:dyDescent="0.2">
      <c r="B42" s="266"/>
      <c r="C42" s="266"/>
      <c r="D42" s="267"/>
      <c r="F42" s="266"/>
      <c r="G42" s="266"/>
      <c r="H42" s="266"/>
      <c r="I42" s="266"/>
      <c r="J42" s="266"/>
      <c r="K42" s="266"/>
      <c r="L42" s="266"/>
      <c r="M42" s="266"/>
    </row>
    <row r="43" spans="2:86" x14ac:dyDescent="0.2">
      <c r="H43" s="266"/>
      <c r="I43" s="266"/>
      <c r="J43" s="266"/>
      <c r="K43" s="266"/>
      <c r="L43" s="266"/>
      <c r="M43" s="266"/>
    </row>
    <row r="54" spans="9:12" ht="38.450000000000003" customHeight="1" x14ac:dyDescent="0.2"/>
    <row r="64" spans="9:12" x14ac:dyDescent="0.2">
      <c r="I64" s="1"/>
      <c r="J64" s="1"/>
      <c r="K64" s="1"/>
      <c r="L64" s="1"/>
    </row>
    <row r="65" spans="9:12" x14ac:dyDescent="0.2">
      <c r="I65" s="1"/>
      <c r="J65" s="1"/>
      <c r="K65" s="1"/>
      <c r="L65" s="1"/>
    </row>
    <row r="66" spans="9:12" x14ac:dyDescent="0.2">
      <c r="I66" s="1"/>
      <c r="J66" s="1"/>
      <c r="K66" s="1"/>
      <c r="L66" s="1"/>
    </row>
    <row r="79" spans="9:12" ht="12.6" customHeight="1" x14ac:dyDescent="0.2"/>
  </sheetData>
  <sheetProtection algorithmName="SHA-512" hashValue="DKZsXKSMrSug/qwWr/ce+K+YbTVuDL3MDACYG/XA7oZLXtIf7t9bBQnEMr6vmp8dW0qc4nBjfzCVhVjClNsGkg==" saltValue="9De8zoNJD39ORwLeDXqpxA==" spinCount="100000" sheet="1" objects="1" scenarios="1" formatCells="0"/>
  <mergeCells count="14">
    <mergeCell ref="A1:F1"/>
    <mergeCell ref="A2:F2"/>
    <mergeCell ref="A7:D7"/>
    <mergeCell ref="A8:D8"/>
    <mergeCell ref="A9:D9"/>
    <mergeCell ref="D5:E5"/>
    <mergeCell ref="A5:B5"/>
    <mergeCell ref="A10:D10"/>
    <mergeCell ref="A11:D11"/>
    <mergeCell ref="B18:D18"/>
    <mergeCell ref="B13:D13"/>
    <mergeCell ref="B14:D14"/>
    <mergeCell ref="B15:D15"/>
    <mergeCell ref="B16:D16"/>
  </mergeCells>
  <phoneticPr fontId="23" type="noConversion"/>
  <dataValidations count="1">
    <dataValidation type="list" allowBlank="1" showInputMessage="1" showErrorMessage="1" errorTitle="Select award approval year" error="Select award approval year" prompt="Select award approval year" sqref="F5" xr:uid="{00000000-0002-0000-0900-000000000000}">
      <formula1>$H$7:$H$17</formula1>
    </dataValidation>
  </dataValidations>
  <printOptions horizontalCentered="1"/>
  <pageMargins left="0.25" right="0.28999999999999998" top="1.02" bottom="0.6" header="0.5" footer="0.5"/>
  <pageSetup scale="7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923"/>
  <sheetViews>
    <sheetView workbookViewId="0">
      <selection activeCell="F20" sqref="F20"/>
    </sheetView>
  </sheetViews>
  <sheetFormatPr defaultColWidth="0" defaultRowHeight="12.75" zeroHeight="1" x14ac:dyDescent="0.2"/>
  <cols>
    <col min="1" max="1" width="13.42578125" style="435" customWidth="1"/>
    <col min="2" max="2" width="8.7109375" style="434" customWidth="1"/>
    <col min="3" max="3" width="22.5703125" style="434" customWidth="1"/>
    <col min="4" max="4" width="15.28515625" style="434" customWidth="1"/>
    <col min="5" max="5" width="14.42578125" style="434" customWidth="1"/>
    <col min="6" max="6" width="16.7109375" style="434" customWidth="1"/>
    <col min="7" max="7" width="15.42578125" style="434" customWidth="1"/>
    <col min="8" max="8" width="4" style="434" customWidth="1"/>
    <col min="9" max="16384" width="0" style="434" hidden="1"/>
  </cols>
  <sheetData>
    <row r="1" spans="1:7" x14ac:dyDescent="0.2">
      <c r="A1" s="436"/>
      <c r="B1" s="437"/>
      <c r="C1" s="437"/>
      <c r="D1" s="437"/>
      <c r="E1" s="437"/>
      <c r="F1" s="437"/>
      <c r="G1" s="437"/>
    </row>
    <row r="2" spans="1:7" x14ac:dyDescent="0.2">
      <c r="A2" s="436"/>
      <c r="B2" s="437"/>
      <c r="C2" s="437"/>
      <c r="D2" s="437"/>
      <c r="E2" s="437"/>
      <c r="F2" s="437"/>
      <c r="G2" s="437"/>
    </row>
    <row r="3" spans="1:7" x14ac:dyDescent="0.2">
      <c r="A3" s="436"/>
      <c r="B3" s="437"/>
      <c r="C3" s="437"/>
      <c r="D3" s="437"/>
      <c r="E3" s="437"/>
      <c r="F3" s="437"/>
      <c r="G3" s="437"/>
    </row>
    <row r="4" spans="1:7" x14ac:dyDescent="0.2">
      <c r="A4" s="436"/>
      <c r="B4" s="437"/>
      <c r="C4" s="437"/>
      <c r="D4" s="437"/>
      <c r="E4" s="437"/>
      <c r="F4" s="437"/>
      <c r="G4" s="437"/>
    </row>
    <row r="5" spans="1:7" x14ac:dyDescent="0.2">
      <c r="A5" s="436"/>
      <c r="B5" s="437"/>
      <c r="C5" s="437"/>
      <c r="D5" s="437"/>
      <c r="E5" s="437"/>
      <c r="F5" s="437"/>
      <c r="G5" s="437"/>
    </row>
    <row r="6" spans="1:7" x14ac:dyDescent="0.2">
      <c r="A6" s="942" t="s">
        <v>1231</v>
      </c>
      <c r="B6" s="942"/>
      <c r="C6" s="942"/>
      <c r="D6" s="942"/>
      <c r="E6" s="942"/>
      <c r="F6" s="942"/>
      <c r="G6" s="942"/>
    </row>
    <row r="7" spans="1:7" x14ac:dyDescent="0.2">
      <c r="A7" s="942" t="s">
        <v>394</v>
      </c>
      <c r="B7" s="942"/>
      <c r="C7" s="942"/>
      <c r="D7" s="942"/>
      <c r="E7" s="942"/>
      <c r="F7" s="942"/>
      <c r="G7" s="942"/>
    </row>
    <row r="8" spans="1:7" x14ac:dyDescent="0.2">
      <c r="A8" s="436"/>
      <c r="B8" s="437"/>
      <c r="C8" s="437"/>
      <c r="D8" s="437"/>
      <c r="E8" s="437"/>
      <c r="F8" s="437"/>
      <c r="G8" s="437"/>
    </row>
    <row r="9" spans="1:7" x14ac:dyDescent="0.2">
      <c r="A9" s="943" t="s">
        <v>395</v>
      </c>
      <c r="B9" s="944"/>
      <c r="C9" s="944"/>
      <c r="D9" s="944"/>
      <c r="E9" s="944"/>
      <c r="F9" s="944"/>
      <c r="G9" s="944"/>
    </row>
    <row r="10" spans="1:7" x14ac:dyDescent="0.2">
      <c r="A10" s="436"/>
      <c r="B10" s="437"/>
      <c r="C10" s="437"/>
      <c r="D10" s="437"/>
      <c r="E10" s="437"/>
      <c r="F10" s="437"/>
      <c r="G10" s="437"/>
    </row>
    <row r="11" spans="1:7" x14ac:dyDescent="0.2">
      <c r="A11" s="438"/>
      <c r="B11" s="437"/>
      <c r="C11" s="437"/>
      <c r="D11" s="437"/>
      <c r="E11" s="437"/>
      <c r="F11" s="437"/>
      <c r="G11" s="437"/>
    </row>
    <row r="12" spans="1:7" x14ac:dyDescent="0.2">
      <c r="A12" s="436"/>
      <c r="B12" s="437"/>
      <c r="C12" s="437"/>
      <c r="D12" s="437"/>
      <c r="E12" s="437"/>
      <c r="F12" s="437"/>
      <c r="G12" s="437"/>
    </row>
    <row r="13" spans="1:7" ht="39" customHeight="1" x14ac:dyDescent="0.2">
      <c r="A13" s="439" t="s">
        <v>396</v>
      </c>
      <c r="B13" s="439" t="s">
        <v>173</v>
      </c>
      <c r="C13" s="439" t="s">
        <v>397</v>
      </c>
      <c r="D13" s="440" t="s">
        <v>306</v>
      </c>
      <c r="E13" s="440" t="s">
        <v>398</v>
      </c>
      <c r="F13" s="440" t="s">
        <v>399</v>
      </c>
      <c r="G13" s="440" t="s">
        <v>308</v>
      </c>
    </row>
    <row r="14" spans="1:7" x14ac:dyDescent="0.2">
      <c r="A14" s="441" t="s">
        <v>400</v>
      </c>
      <c r="B14" s="442" t="s">
        <v>401</v>
      </c>
      <c r="C14" s="442" t="s">
        <v>402</v>
      </c>
      <c r="D14" s="542">
        <v>292.86400000000003</v>
      </c>
      <c r="E14" s="542">
        <v>303.10399999999998</v>
      </c>
      <c r="F14" s="542">
        <v>193.23904000000002</v>
      </c>
      <c r="G14" s="542">
        <v>269.31200000000001</v>
      </c>
    </row>
    <row r="15" spans="1:7" x14ac:dyDescent="0.2">
      <c r="A15" s="441" t="s">
        <v>403</v>
      </c>
      <c r="B15" s="442" t="s">
        <v>401</v>
      </c>
      <c r="C15" s="442" t="s">
        <v>402</v>
      </c>
      <c r="D15" s="542">
        <v>292.86400000000003</v>
      </c>
      <c r="E15" s="542">
        <v>303.10399999999998</v>
      </c>
      <c r="F15" s="542">
        <v>193.23904000000002</v>
      </c>
      <c r="G15" s="542">
        <v>269.31200000000001</v>
      </c>
    </row>
    <row r="16" spans="1:7" x14ac:dyDescent="0.2">
      <c r="A16" s="441" t="s">
        <v>404</v>
      </c>
      <c r="B16" s="442" t="s">
        <v>401</v>
      </c>
      <c r="C16" s="442" t="s">
        <v>405</v>
      </c>
      <c r="D16" s="542">
        <v>284.85599999999999</v>
      </c>
      <c r="E16" s="542">
        <v>294.81599999999997</v>
      </c>
      <c r="F16" s="542">
        <v>187.95516000000001</v>
      </c>
      <c r="G16" s="542">
        <v>261.94799999999998</v>
      </c>
    </row>
    <row r="17" spans="1:7" x14ac:dyDescent="0.2">
      <c r="A17" s="441" t="s">
        <v>406</v>
      </c>
      <c r="B17" s="442" t="s">
        <v>401</v>
      </c>
      <c r="C17" s="442" t="s">
        <v>407</v>
      </c>
      <c r="D17" s="542">
        <v>289.71799999999996</v>
      </c>
      <c r="E17" s="542">
        <v>299.84799999999996</v>
      </c>
      <c r="F17" s="542">
        <v>191.16323</v>
      </c>
      <c r="G17" s="542">
        <v>266.41899999999998</v>
      </c>
    </row>
    <row r="18" spans="1:7" x14ac:dyDescent="0.2">
      <c r="A18" s="441" t="s">
        <v>408</v>
      </c>
      <c r="B18" s="442" t="s">
        <v>401</v>
      </c>
      <c r="C18" s="442" t="s">
        <v>409</v>
      </c>
      <c r="D18" s="542">
        <v>296.29599999999999</v>
      </c>
      <c r="E18" s="542">
        <v>306.65600000000001</v>
      </c>
      <c r="F18" s="542">
        <v>195.50356000000002</v>
      </c>
      <c r="G18" s="542">
        <v>272.46800000000002</v>
      </c>
    </row>
    <row r="19" spans="1:7" x14ac:dyDescent="0.2">
      <c r="A19" s="441" t="s">
        <v>410</v>
      </c>
      <c r="B19" s="442" t="s">
        <v>401</v>
      </c>
      <c r="C19" s="442" t="s">
        <v>411</v>
      </c>
      <c r="D19" s="542">
        <v>303.16000000000003</v>
      </c>
      <c r="E19" s="542">
        <v>313.76</v>
      </c>
      <c r="F19" s="542">
        <v>200.03260000000003</v>
      </c>
      <c r="G19" s="542">
        <v>278.78000000000003</v>
      </c>
    </row>
    <row r="20" spans="1:7" x14ac:dyDescent="0.2">
      <c r="A20" s="441" t="s">
        <v>412</v>
      </c>
      <c r="B20" s="442" t="s">
        <v>401</v>
      </c>
      <c r="C20" s="442" t="s">
        <v>411</v>
      </c>
      <c r="D20" s="542">
        <v>303.16000000000003</v>
      </c>
      <c r="E20" s="542">
        <v>313.76</v>
      </c>
      <c r="F20" s="542">
        <v>200.03260000000003</v>
      </c>
      <c r="G20" s="542">
        <v>278.78000000000003</v>
      </c>
    </row>
    <row r="21" spans="1:7" x14ac:dyDescent="0.2">
      <c r="A21" s="441" t="s">
        <v>413</v>
      </c>
      <c r="B21" s="442" t="s">
        <v>401</v>
      </c>
      <c r="C21" s="442" t="s">
        <v>414</v>
      </c>
      <c r="D21" s="542">
        <v>304.87600000000003</v>
      </c>
      <c r="E21" s="542">
        <v>315.536</v>
      </c>
      <c r="F21" s="542">
        <v>201.16486000000003</v>
      </c>
      <c r="G21" s="542">
        <v>280.358</v>
      </c>
    </row>
    <row r="22" spans="1:7" x14ac:dyDescent="0.2">
      <c r="A22" s="441" t="s">
        <v>415</v>
      </c>
      <c r="B22" s="442" t="s">
        <v>401</v>
      </c>
      <c r="C22" s="442" t="s">
        <v>416</v>
      </c>
      <c r="D22" s="542">
        <v>310.31</v>
      </c>
      <c r="E22" s="542">
        <v>321.15999999999997</v>
      </c>
      <c r="F22" s="542">
        <v>204.75035</v>
      </c>
      <c r="G22" s="542">
        <v>285.35500000000002</v>
      </c>
    </row>
    <row r="23" spans="1:7" x14ac:dyDescent="0.2">
      <c r="A23" s="441" t="s">
        <v>417</v>
      </c>
      <c r="B23" s="442" t="s">
        <v>401</v>
      </c>
      <c r="C23" s="442" t="s">
        <v>418</v>
      </c>
      <c r="D23" s="542">
        <v>312.31200000000001</v>
      </c>
      <c r="E23" s="542">
        <v>323.23200000000003</v>
      </c>
      <c r="F23" s="542">
        <v>206.07132000000001</v>
      </c>
      <c r="G23" s="542">
        <v>287.19600000000003</v>
      </c>
    </row>
    <row r="24" spans="1:7" x14ac:dyDescent="0.2">
      <c r="A24" s="441" t="s">
        <v>419</v>
      </c>
      <c r="B24" s="443" t="s">
        <v>401</v>
      </c>
      <c r="C24" s="442" t="s">
        <v>420</v>
      </c>
      <c r="D24" s="542">
        <v>328.32799999999997</v>
      </c>
      <c r="E24" s="542">
        <v>339.80799999999999</v>
      </c>
      <c r="F24" s="542">
        <v>216.63907999999998</v>
      </c>
      <c r="G24" s="542">
        <v>301.92399999999998</v>
      </c>
    </row>
    <row r="25" spans="1:7" x14ac:dyDescent="0.2">
      <c r="A25" s="441" t="s">
        <v>421</v>
      </c>
      <c r="B25" s="442" t="s">
        <v>401</v>
      </c>
      <c r="C25" s="442" t="s">
        <v>420</v>
      </c>
      <c r="D25" s="542">
        <v>328.32799999999997</v>
      </c>
      <c r="E25" s="542">
        <v>339.80799999999999</v>
      </c>
      <c r="F25" s="542">
        <v>216.63907999999998</v>
      </c>
      <c r="G25" s="542">
        <v>301.92399999999998</v>
      </c>
    </row>
    <row r="26" spans="1:7" x14ac:dyDescent="0.2">
      <c r="A26" s="441" t="s">
        <v>422</v>
      </c>
      <c r="B26" s="442" t="s">
        <v>401</v>
      </c>
      <c r="C26" s="442" t="s">
        <v>420</v>
      </c>
      <c r="D26" s="542">
        <v>328.32799999999997</v>
      </c>
      <c r="E26" s="542">
        <v>339.80799999999999</v>
      </c>
      <c r="F26" s="542">
        <v>216.63907999999998</v>
      </c>
      <c r="G26" s="542">
        <v>301.92399999999998</v>
      </c>
    </row>
    <row r="27" spans="1:7" x14ac:dyDescent="0.2">
      <c r="A27" s="441" t="s">
        <v>423</v>
      </c>
      <c r="B27" s="442" t="s">
        <v>401</v>
      </c>
      <c r="C27" s="442" t="s">
        <v>424</v>
      </c>
      <c r="D27" s="542">
        <v>303.73200000000003</v>
      </c>
      <c r="E27" s="542">
        <v>314.35200000000003</v>
      </c>
      <c r="F27" s="542">
        <v>200.41002000000003</v>
      </c>
      <c r="G27" s="542">
        <v>279.30600000000004</v>
      </c>
    </row>
    <row r="28" spans="1:7" x14ac:dyDescent="0.2">
      <c r="A28" s="441" t="s">
        <v>425</v>
      </c>
      <c r="B28" s="442" t="s">
        <v>401</v>
      </c>
      <c r="C28" s="442" t="s">
        <v>420</v>
      </c>
      <c r="D28" s="542">
        <v>328.32799999999997</v>
      </c>
      <c r="E28" s="542">
        <v>339.80799999999999</v>
      </c>
      <c r="F28" s="542">
        <v>216.63907999999998</v>
      </c>
      <c r="G28" s="542">
        <v>301.92399999999998</v>
      </c>
    </row>
    <row r="29" spans="1:7" x14ac:dyDescent="0.2">
      <c r="A29" s="441" t="s">
        <v>426</v>
      </c>
      <c r="B29" s="442" t="s">
        <v>401</v>
      </c>
      <c r="C29" s="442" t="s">
        <v>427</v>
      </c>
      <c r="D29" s="542">
        <v>292.57799999999997</v>
      </c>
      <c r="E29" s="542">
        <v>302.80799999999999</v>
      </c>
      <c r="F29" s="542">
        <v>193.05033</v>
      </c>
      <c r="G29" s="542">
        <v>269.04899999999998</v>
      </c>
    </row>
    <row r="30" spans="1:7" x14ac:dyDescent="0.2">
      <c r="A30" s="441" t="s">
        <v>428</v>
      </c>
      <c r="B30" s="442" t="s">
        <v>401</v>
      </c>
      <c r="C30" s="442" t="s">
        <v>429</v>
      </c>
      <c r="D30" s="542">
        <v>296.86799999999999</v>
      </c>
      <c r="E30" s="542">
        <v>307.24799999999999</v>
      </c>
      <c r="F30" s="542">
        <v>195.88098000000002</v>
      </c>
      <c r="G30" s="542">
        <v>272.99400000000003</v>
      </c>
    </row>
    <row r="31" spans="1:7" x14ac:dyDescent="0.2">
      <c r="A31" s="441" t="s">
        <v>430</v>
      </c>
      <c r="B31" s="442" t="s">
        <v>401</v>
      </c>
      <c r="C31" s="442" t="s">
        <v>431</v>
      </c>
      <c r="D31" s="542">
        <v>300.3</v>
      </c>
      <c r="E31" s="542">
        <v>310.8</v>
      </c>
      <c r="F31" s="542">
        <v>198.14550000000003</v>
      </c>
      <c r="G31" s="542">
        <v>276.15000000000003</v>
      </c>
    </row>
    <row r="32" spans="1:7" x14ac:dyDescent="0.2">
      <c r="A32" s="441" t="s">
        <v>432</v>
      </c>
      <c r="B32" s="442" t="s">
        <v>433</v>
      </c>
      <c r="C32" s="442" t="s">
        <v>434</v>
      </c>
      <c r="D32" s="542">
        <v>300.01399999999995</v>
      </c>
      <c r="E32" s="542">
        <v>310.50399999999996</v>
      </c>
      <c r="F32" s="542">
        <v>197.95678999999998</v>
      </c>
      <c r="G32" s="542">
        <v>275.887</v>
      </c>
    </row>
    <row r="33" spans="1:7" x14ac:dyDescent="0.2">
      <c r="A33" s="441" t="s">
        <v>435</v>
      </c>
      <c r="B33" s="442" t="s">
        <v>433</v>
      </c>
      <c r="C33" s="442" t="s">
        <v>436</v>
      </c>
      <c r="D33" s="542">
        <v>304.87600000000003</v>
      </c>
      <c r="E33" s="542">
        <v>315.536</v>
      </c>
      <c r="F33" s="542">
        <v>201.16486000000003</v>
      </c>
      <c r="G33" s="542">
        <v>280.358</v>
      </c>
    </row>
    <row r="34" spans="1:7" x14ac:dyDescent="0.2">
      <c r="A34" s="441" t="s">
        <v>437</v>
      </c>
      <c r="B34" s="442" t="s">
        <v>438</v>
      </c>
      <c r="C34" s="442" t="s">
        <v>439</v>
      </c>
      <c r="D34" s="542">
        <v>274.274</v>
      </c>
      <c r="E34" s="542">
        <v>283.86399999999998</v>
      </c>
      <c r="F34" s="542">
        <v>180.97289000000001</v>
      </c>
      <c r="G34" s="542">
        <v>252.21699999999998</v>
      </c>
    </row>
    <row r="35" spans="1:7" x14ac:dyDescent="0.2">
      <c r="A35" s="441" t="s">
        <v>440</v>
      </c>
      <c r="B35" s="442" t="s">
        <v>438</v>
      </c>
      <c r="C35" s="442" t="s">
        <v>441</v>
      </c>
      <c r="D35" s="542">
        <v>276.56200000000001</v>
      </c>
      <c r="E35" s="542">
        <v>286.23199999999997</v>
      </c>
      <c r="F35" s="542">
        <v>182.48257000000001</v>
      </c>
      <c r="G35" s="542">
        <v>254.321</v>
      </c>
    </row>
    <row r="36" spans="1:7" x14ac:dyDescent="0.2">
      <c r="A36" s="441" t="s">
        <v>442</v>
      </c>
      <c r="B36" s="442" t="s">
        <v>438</v>
      </c>
      <c r="C36" s="442" t="s">
        <v>443</v>
      </c>
      <c r="D36" s="542">
        <v>274.274</v>
      </c>
      <c r="E36" s="542">
        <v>283.86399999999998</v>
      </c>
      <c r="F36" s="542">
        <v>180.97289000000001</v>
      </c>
      <c r="G36" s="542">
        <v>252.21699999999998</v>
      </c>
    </row>
    <row r="37" spans="1:7" x14ac:dyDescent="0.2">
      <c r="A37" s="441" t="s">
        <v>444</v>
      </c>
      <c r="B37" s="442" t="s">
        <v>438</v>
      </c>
      <c r="C37" s="442" t="s">
        <v>443</v>
      </c>
      <c r="D37" s="542">
        <v>274.274</v>
      </c>
      <c r="E37" s="542">
        <v>283.86399999999998</v>
      </c>
      <c r="F37" s="542">
        <v>180.97289000000001</v>
      </c>
      <c r="G37" s="542">
        <v>252.21699999999998</v>
      </c>
    </row>
    <row r="38" spans="1:7" x14ac:dyDescent="0.2">
      <c r="A38" s="441" t="s">
        <v>445</v>
      </c>
      <c r="B38" s="442" t="s">
        <v>438</v>
      </c>
      <c r="C38" s="442" t="s">
        <v>446</v>
      </c>
      <c r="D38" s="542">
        <v>263.69200000000001</v>
      </c>
      <c r="E38" s="542">
        <v>272.91200000000003</v>
      </c>
      <c r="F38" s="542">
        <v>173.99062000000001</v>
      </c>
      <c r="G38" s="542">
        <v>242.48600000000002</v>
      </c>
    </row>
    <row r="39" spans="1:7" x14ac:dyDescent="0.2">
      <c r="A39" s="441" t="s">
        <v>447</v>
      </c>
      <c r="B39" s="442" t="s">
        <v>438</v>
      </c>
      <c r="C39" s="442" t="s">
        <v>448</v>
      </c>
      <c r="D39" s="542">
        <v>252.82400000000001</v>
      </c>
      <c r="E39" s="542">
        <v>261.66399999999999</v>
      </c>
      <c r="F39" s="542">
        <v>166.81964000000002</v>
      </c>
      <c r="G39" s="542">
        <v>232.49199999999999</v>
      </c>
    </row>
    <row r="40" spans="1:7" x14ac:dyDescent="0.2">
      <c r="A40" s="441" t="s">
        <v>449</v>
      </c>
      <c r="B40" s="442" t="s">
        <v>438</v>
      </c>
      <c r="C40" s="442" t="s">
        <v>450</v>
      </c>
      <c r="D40" s="542">
        <v>262.262</v>
      </c>
      <c r="E40" s="542">
        <v>271.43200000000002</v>
      </c>
      <c r="F40" s="542">
        <v>173.04707000000002</v>
      </c>
      <c r="G40" s="542">
        <v>241.17100000000002</v>
      </c>
    </row>
    <row r="41" spans="1:7" x14ac:dyDescent="0.2">
      <c r="A41" s="441" t="s">
        <v>451</v>
      </c>
      <c r="B41" s="442" t="s">
        <v>438</v>
      </c>
      <c r="C41" s="442" t="s">
        <v>452</v>
      </c>
      <c r="D41" s="542">
        <v>260.83199999999999</v>
      </c>
      <c r="E41" s="542">
        <v>269.952</v>
      </c>
      <c r="F41" s="542">
        <v>172.10352</v>
      </c>
      <c r="G41" s="542">
        <v>239.85599999999999</v>
      </c>
    </row>
    <row r="42" spans="1:7" x14ac:dyDescent="0.2">
      <c r="A42" s="441" t="s">
        <v>453</v>
      </c>
      <c r="B42" s="442" t="s">
        <v>438</v>
      </c>
      <c r="C42" s="442" t="s">
        <v>454</v>
      </c>
      <c r="D42" s="542">
        <v>268.26799999999997</v>
      </c>
      <c r="E42" s="542">
        <v>277.64799999999997</v>
      </c>
      <c r="F42" s="542">
        <v>177.00997999999998</v>
      </c>
      <c r="G42" s="542">
        <v>246.69399999999999</v>
      </c>
    </row>
    <row r="43" spans="1:7" x14ac:dyDescent="0.2">
      <c r="A43" s="441" t="s">
        <v>455</v>
      </c>
      <c r="B43" s="442" t="s">
        <v>456</v>
      </c>
      <c r="C43" s="442" t="s">
        <v>457</v>
      </c>
      <c r="D43" s="542">
        <v>258.25799999999998</v>
      </c>
      <c r="E43" s="542">
        <v>267.28800000000001</v>
      </c>
      <c r="F43" s="542">
        <v>170.40513000000001</v>
      </c>
      <c r="G43" s="542">
        <v>237.489</v>
      </c>
    </row>
    <row r="44" spans="1:7" x14ac:dyDescent="0.2">
      <c r="A44" s="441" t="s">
        <v>458</v>
      </c>
      <c r="B44" s="442" t="s">
        <v>456</v>
      </c>
      <c r="C44" s="442" t="s">
        <v>459</v>
      </c>
      <c r="D44" s="542">
        <v>267.41000000000003</v>
      </c>
      <c r="E44" s="542">
        <v>276.76</v>
      </c>
      <c r="F44" s="542">
        <v>176.44385000000003</v>
      </c>
      <c r="G44" s="542">
        <v>245.905</v>
      </c>
    </row>
    <row r="45" spans="1:7" x14ac:dyDescent="0.2">
      <c r="A45" s="441" t="s">
        <v>460</v>
      </c>
      <c r="B45" s="442" t="s">
        <v>456</v>
      </c>
      <c r="C45" s="442" t="s">
        <v>459</v>
      </c>
      <c r="D45" s="542">
        <v>267.41000000000003</v>
      </c>
      <c r="E45" s="542">
        <v>276.76</v>
      </c>
      <c r="F45" s="542">
        <v>176.44385000000003</v>
      </c>
      <c r="G45" s="542">
        <v>245.905</v>
      </c>
    </row>
    <row r="46" spans="1:7" x14ac:dyDescent="0.2">
      <c r="A46" s="441" t="s">
        <v>461</v>
      </c>
      <c r="B46" s="442" t="s">
        <v>456</v>
      </c>
      <c r="C46" s="442" t="s">
        <v>462</v>
      </c>
      <c r="D46" s="542">
        <v>263.12</v>
      </c>
      <c r="E46" s="542">
        <v>272.32</v>
      </c>
      <c r="F46" s="542">
        <v>173.61320000000001</v>
      </c>
      <c r="G46" s="542">
        <v>241.96</v>
      </c>
    </row>
    <row r="47" spans="1:7" x14ac:dyDescent="0.2">
      <c r="A47" s="441" t="s">
        <v>463</v>
      </c>
      <c r="B47" s="442" t="s">
        <v>456</v>
      </c>
      <c r="C47" s="442" t="s">
        <v>464</v>
      </c>
      <c r="D47" s="542">
        <v>268.26799999999997</v>
      </c>
      <c r="E47" s="542">
        <v>277.64799999999997</v>
      </c>
      <c r="F47" s="542">
        <v>177.00997999999998</v>
      </c>
      <c r="G47" s="542">
        <v>246.69399999999999</v>
      </c>
    </row>
    <row r="48" spans="1:7" x14ac:dyDescent="0.2">
      <c r="A48" s="441" t="s">
        <v>465</v>
      </c>
      <c r="B48" s="442" t="s">
        <v>456</v>
      </c>
      <c r="C48" s="442" t="s">
        <v>466</v>
      </c>
      <c r="D48" s="542">
        <v>261.11799999999999</v>
      </c>
      <c r="E48" s="542">
        <v>270.24799999999999</v>
      </c>
      <c r="F48" s="542">
        <v>172.29223000000002</v>
      </c>
      <c r="G48" s="542">
        <v>240.119</v>
      </c>
    </row>
    <row r="49" spans="1:7" x14ac:dyDescent="0.2">
      <c r="A49" s="441" t="s">
        <v>467</v>
      </c>
      <c r="B49" s="442" t="s">
        <v>456</v>
      </c>
      <c r="C49" s="442" t="s">
        <v>468</v>
      </c>
      <c r="D49" s="542">
        <v>260.83199999999999</v>
      </c>
      <c r="E49" s="542">
        <v>269.952</v>
      </c>
      <c r="F49" s="542">
        <v>172.10352</v>
      </c>
      <c r="G49" s="542">
        <v>239.85599999999999</v>
      </c>
    </row>
    <row r="50" spans="1:7" x14ac:dyDescent="0.2">
      <c r="A50" s="441" t="s">
        <v>469</v>
      </c>
      <c r="B50" s="442" t="s">
        <v>456</v>
      </c>
      <c r="C50" s="442" t="s">
        <v>470</v>
      </c>
      <c r="D50" s="542">
        <v>259.97399999999999</v>
      </c>
      <c r="E50" s="542">
        <v>269.06400000000002</v>
      </c>
      <c r="F50" s="542">
        <v>171.53739000000002</v>
      </c>
      <c r="G50" s="542">
        <v>239.06700000000001</v>
      </c>
    </row>
    <row r="51" spans="1:7" x14ac:dyDescent="0.2">
      <c r="A51" s="441" t="s">
        <v>471</v>
      </c>
      <c r="B51" s="442" t="s">
        <v>456</v>
      </c>
      <c r="C51" s="442" t="s">
        <v>472</v>
      </c>
      <c r="D51" s="542">
        <v>260.26</v>
      </c>
      <c r="E51" s="542">
        <v>269.36</v>
      </c>
      <c r="F51" s="542">
        <v>171.7261</v>
      </c>
      <c r="G51" s="542">
        <v>239.33</v>
      </c>
    </row>
    <row r="52" spans="1:7" x14ac:dyDescent="0.2">
      <c r="A52" s="441" t="s">
        <v>473</v>
      </c>
      <c r="B52" s="442" t="s">
        <v>456</v>
      </c>
      <c r="C52" s="442" t="s">
        <v>474</v>
      </c>
      <c r="D52" s="542">
        <v>258.83</v>
      </c>
      <c r="E52" s="542">
        <v>267.88</v>
      </c>
      <c r="F52" s="542">
        <v>170.78255000000001</v>
      </c>
      <c r="G52" s="542">
        <v>238.01500000000001</v>
      </c>
    </row>
    <row r="53" spans="1:7" x14ac:dyDescent="0.2">
      <c r="A53" s="441" t="s">
        <v>475</v>
      </c>
      <c r="B53" s="442" t="s">
        <v>456</v>
      </c>
      <c r="C53" s="442" t="s">
        <v>476</v>
      </c>
      <c r="D53" s="542">
        <v>260.83199999999999</v>
      </c>
      <c r="E53" s="542">
        <v>269.952</v>
      </c>
      <c r="F53" s="542">
        <v>172.10352</v>
      </c>
      <c r="G53" s="542">
        <v>239.85599999999999</v>
      </c>
    </row>
    <row r="54" spans="1:7" x14ac:dyDescent="0.2">
      <c r="A54" s="441" t="s">
        <v>477</v>
      </c>
      <c r="B54" s="442" t="s">
        <v>478</v>
      </c>
      <c r="C54" s="442" t="s">
        <v>479</v>
      </c>
      <c r="D54" s="542">
        <v>257.68599999999998</v>
      </c>
      <c r="E54" s="542">
        <v>266.69600000000003</v>
      </c>
      <c r="F54" s="542">
        <v>170.02771000000001</v>
      </c>
      <c r="G54" s="542">
        <v>236.96299999999999</v>
      </c>
    </row>
    <row r="55" spans="1:7" x14ac:dyDescent="0.2">
      <c r="A55" s="441" t="s">
        <v>480</v>
      </c>
      <c r="B55" s="442" t="s">
        <v>478</v>
      </c>
      <c r="C55" s="442" t="s">
        <v>481</v>
      </c>
      <c r="D55" s="542">
        <v>270.27</v>
      </c>
      <c r="E55" s="542">
        <v>279.71999999999997</v>
      </c>
      <c r="F55" s="542">
        <v>178.33095</v>
      </c>
      <c r="G55" s="542">
        <v>248.535</v>
      </c>
    </row>
    <row r="56" spans="1:7" x14ac:dyDescent="0.2">
      <c r="A56" s="441" t="s">
        <v>482</v>
      </c>
      <c r="B56" s="442" t="s">
        <v>478</v>
      </c>
      <c r="C56" s="442" t="s">
        <v>483</v>
      </c>
      <c r="D56" s="542">
        <v>266.55200000000002</v>
      </c>
      <c r="E56" s="542">
        <v>275.87200000000001</v>
      </c>
      <c r="F56" s="542">
        <v>175.87772000000001</v>
      </c>
      <c r="G56" s="542">
        <v>245.11600000000001</v>
      </c>
    </row>
    <row r="57" spans="1:7" x14ac:dyDescent="0.2">
      <c r="A57" s="441" t="s">
        <v>484</v>
      </c>
      <c r="B57" s="442" t="s">
        <v>478</v>
      </c>
      <c r="C57" s="442" t="s">
        <v>485</v>
      </c>
      <c r="D57" s="542">
        <v>271.41399999999999</v>
      </c>
      <c r="E57" s="542">
        <v>280.904</v>
      </c>
      <c r="F57" s="542">
        <v>179.08579</v>
      </c>
      <c r="G57" s="542">
        <v>249.58699999999999</v>
      </c>
    </row>
    <row r="58" spans="1:7" x14ac:dyDescent="0.2">
      <c r="A58" s="441" t="s">
        <v>486</v>
      </c>
      <c r="B58" s="442" t="s">
        <v>478</v>
      </c>
      <c r="C58" s="442" t="s">
        <v>487</v>
      </c>
      <c r="D58" s="542">
        <v>264.26400000000001</v>
      </c>
      <c r="E58" s="542">
        <v>273.50400000000002</v>
      </c>
      <c r="F58" s="542">
        <v>174.36804000000001</v>
      </c>
      <c r="G58" s="542">
        <v>243.012</v>
      </c>
    </row>
    <row r="59" spans="1:7" x14ac:dyDescent="0.2">
      <c r="A59" s="441" t="s">
        <v>488</v>
      </c>
      <c r="B59" s="442" t="s">
        <v>478</v>
      </c>
      <c r="C59" s="442" t="s">
        <v>489</v>
      </c>
      <c r="D59" s="542">
        <v>266.83800000000002</v>
      </c>
      <c r="E59" s="542">
        <v>276.16800000000001</v>
      </c>
      <c r="F59" s="542">
        <v>176.06643000000003</v>
      </c>
      <c r="G59" s="542">
        <v>245.37900000000002</v>
      </c>
    </row>
    <row r="60" spans="1:7" x14ac:dyDescent="0.2">
      <c r="A60" s="441" t="s">
        <v>490</v>
      </c>
      <c r="B60" s="442" t="s">
        <v>478</v>
      </c>
      <c r="C60" s="442" t="s">
        <v>491</v>
      </c>
      <c r="D60" s="542">
        <v>258.83</v>
      </c>
      <c r="E60" s="542">
        <v>267.88</v>
      </c>
      <c r="F60" s="542">
        <v>170.78255000000001</v>
      </c>
      <c r="G60" s="542">
        <v>238.01500000000001</v>
      </c>
    </row>
    <row r="61" spans="1:7" x14ac:dyDescent="0.2">
      <c r="A61" s="441" t="s">
        <v>492</v>
      </c>
      <c r="B61" s="442" t="s">
        <v>478</v>
      </c>
      <c r="C61" s="442" t="s">
        <v>493</v>
      </c>
      <c r="D61" s="542">
        <v>257.11400000000003</v>
      </c>
      <c r="E61" s="542">
        <v>266.10399999999998</v>
      </c>
      <c r="F61" s="542">
        <v>169.65029000000001</v>
      </c>
      <c r="G61" s="542">
        <v>236.43700000000001</v>
      </c>
    </row>
    <row r="62" spans="1:7" x14ac:dyDescent="0.2">
      <c r="A62" s="441" t="s">
        <v>494</v>
      </c>
      <c r="B62" s="442" t="s">
        <v>478</v>
      </c>
      <c r="C62" s="442" t="s">
        <v>495</v>
      </c>
      <c r="D62" s="542">
        <v>254.82599999999999</v>
      </c>
      <c r="E62" s="542">
        <v>263.73599999999999</v>
      </c>
      <c r="F62" s="542">
        <v>168.14061000000001</v>
      </c>
      <c r="G62" s="542">
        <v>234.333</v>
      </c>
    </row>
    <row r="63" spans="1:7" x14ac:dyDescent="0.2">
      <c r="A63" s="441" t="s">
        <v>496</v>
      </c>
      <c r="B63" s="442" t="s">
        <v>497</v>
      </c>
      <c r="C63" s="442" t="s">
        <v>498</v>
      </c>
      <c r="D63" s="542">
        <v>302.87399999999997</v>
      </c>
      <c r="E63" s="542">
        <v>313.464</v>
      </c>
      <c r="F63" s="542">
        <v>199.84388999999999</v>
      </c>
      <c r="G63" s="542">
        <v>278.517</v>
      </c>
    </row>
    <row r="64" spans="1:7" x14ac:dyDescent="0.2">
      <c r="A64" s="441" t="s">
        <v>499</v>
      </c>
      <c r="B64" s="442" t="s">
        <v>497</v>
      </c>
      <c r="C64" s="442" t="s">
        <v>500</v>
      </c>
      <c r="D64" s="542">
        <v>306.87799999999999</v>
      </c>
      <c r="E64" s="542">
        <v>317.608</v>
      </c>
      <c r="F64" s="542">
        <v>202.48582999999999</v>
      </c>
      <c r="G64" s="542">
        <v>282.19900000000001</v>
      </c>
    </row>
    <row r="65" spans="1:7" x14ac:dyDescent="0.2">
      <c r="A65" s="441" t="s">
        <v>501</v>
      </c>
      <c r="B65" s="442" t="s">
        <v>497</v>
      </c>
      <c r="C65" s="442" t="s">
        <v>502</v>
      </c>
      <c r="D65" s="542">
        <v>304.30400000000003</v>
      </c>
      <c r="E65" s="542">
        <v>314.94400000000002</v>
      </c>
      <c r="F65" s="542">
        <v>200.78744000000003</v>
      </c>
      <c r="G65" s="542">
        <v>279.83199999999999</v>
      </c>
    </row>
    <row r="66" spans="1:7" x14ac:dyDescent="0.2">
      <c r="A66" s="441" t="s">
        <v>503</v>
      </c>
      <c r="B66" s="442" t="s">
        <v>497</v>
      </c>
      <c r="C66" s="442" t="s">
        <v>504</v>
      </c>
      <c r="D66" s="542">
        <v>298.87</v>
      </c>
      <c r="E66" s="542">
        <v>309.32</v>
      </c>
      <c r="F66" s="542">
        <v>197.20194999999998</v>
      </c>
      <c r="G66" s="542">
        <v>274.83499999999998</v>
      </c>
    </row>
    <row r="67" spans="1:7" x14ac:dyDescent="0.2">
      <c r="A67" s="441" t="s">
        <v>505</v>
      </c>
      <c r="B67" s="442" t="s">
        <v>497</v>
      </c>
      <c r="C67" s="442" t="s">
        <v>506</v>
      </c>
      <c r="D67" s="542">
        <v>301.72999999999996</v>
      </c>
      <c r="E67" s="542">
        <v>312.27999999999997</v>
      </c>
      <c r="F67" s="542">
        <v>199.08904999999999</v>
      </c>
      <c r="G67" s="542">
        <v>277.46499999999997</v>
      </c>
    </row>
    <row r="68" spans="1:7" x14ac:dyDescent="0.2">
      <c r="A68" s="441" t="s">
        <v>507</v>
      </c>
      <c r="B68" s="442" t="s">
        <v>497</v>
      </c>
      <c r="C68" s="442" t="s">
        <v>508</v>
      </c>
      <c r="D68" s="542">
        <v>306.02000000000004</v>
      </c>
      <c r="E68" s="542">
        <v>316.72000000000003</v>
      </c>
      <c r="F68" s="542">
        <v>201.91970000000003</v>
      </c>
      <c r="G68" s="542">
        <v>281.41000000000003</v>
      </c>
    </row>
    <row r="69" spans="1:7" x14ac:dyDescent="0.2">
      <c r="A69" s="441" t="s">
        <v>509</v>
      </c>
      <c r="B69" s="442" t="s">
        <v>497</v>
      </c>
      <c r="C69" s="442" t="s">
        <v>510</v>
      </c>
      <c r="D69" s="542">
        <v>305.16199999999998</v>
      </c>
      <c r="E69" s="542">
        <v>315.83199999999999</v>
      </c>
      <c r="F69" s="542">
        <v>201.35356999999999</v>
      </c>
      <c r="G69" s="542">
        <v>280.62099999999998</v>
      </c>
    </row>
    <row r="70" spans="1:7" x14ac:dyDescent="0.2">
      <c r="A70" s="441" t="s">
        <v>511</v>
      </c>
      <c r="B70" s="442" t="s">
        <v>497</v>
      </c>
      <c r="C70" s="442" t="s">
        <v>512</v>
      </c>
      <c r="D70" s="542">
        <v>304.87600000000003</v>
      </c>
      <c r="E70" s="542">
        <v>315.536</v>
      </c>
      <c r="F70" s="542">
        <v>201.16486000000003</v>
      </c>
      <c r="G70" s="542">
        <v>280.358</v>
      </c>
    </row>
    <row r="71" spans="1:7" x14ac:dyDescent="0.2">
      <c r="A71" s="441" t="s">
        <v>513</v>
      </c>
      <c r="B71" s="442" t="s">
        <v>497</v>
      </c>
      <c r="C71" s="442" t="s">
        <v>514</v>
      </c>
      <c r="D71" s="542">
        <v>304.01799999999997</v>
      </c>
      <c r="E71" s="542">
        <v>314.64799999999997</v>
      </c>
      <c r="F71" s="542">
        <v>200.59872999999999</v>
      </c>
      <c r="G71" s="542">
        <v>279.56899999999996</v>
      </c>
    </row>
    <row r="72" spans="1:7" x14ac:dyDescent="0.2">
      <c r="A72" s="441" t="s">
        <v>515</v>
      </c>
      <c r="B72" s="442" t="s">
        <v>497</v>
      </c>
      <c r="C72" s="442" t="s">
        <v>516</v>
      </c>
      <c r="D72" s="542">
        <v>312.31200000000001</v>
      </c>
      <c r="E72" s="542">
        <v>323.23200000000003</v>
      </c>
      <c r="F72" s="542">
        <v>206.07132000000001</v>
      </c>
      <c r="G72" s="542">
        <v>287.19600000000003</v>
      </c>
    </row>
    <row r="73" spans="1:7" x14ac:dyDescent="0.2">
      <c r="A73" s="441" t="s">
        <v>517</v>
      </c>
      <c r="B73" s="442" t="s">
        <v>518</v>
      </c>
      <c r="C73" s="442" t="s">
        <v>519</v>
      </c>
      <c r="D73" s="542">
        <v>334.334</v>
      </c>
      <c r="E73" s="542">
        <v>346.024</v>
      </c>
      <c r="F73" s="542">
        <v>220.60199000000003</v>
      </c>
      <c r="G73" s="542">
        <v>307.447</v>
      </c>
    </row>
    <row r="74" spans="1:7" x14ac:dyDescent="0.2">
      <c r="A74" s="441" t="s">
        <v>520</v>
      </c>
      <c r="B74" s="442" t="s">
        <v>518</v>
      </c>
      <c r="C74" s="442" t="s">
        <v>519</v>
      </c>
      <c r="D74" s="542">
        <v>334.334</v>
      </c>
      <c r="E74" s="542">
        <v>346.024</v>
      </c>
      <c r="F74" s="542">
        <v>220.60199000000003</v>
      </c>
      <c r="G74" s="542">
        <v>307.447</v>
      </c>
    </row>
    <row r="75" spans="1:7" x14ac:dyDescent="0.2">
      <c r="A75" s="441" t="s">
        <v>521</v>
      </c>
      <c r="B75" s="442" t="s">
        <v>518</v>
      </c>
      <c r="C75" s="442" t="s">
        <v>522</v>
      </c>
      <c r="D75" s="542">
        <v>328.04200000000003</v>
      </c>
      <c r="E75" s="542">
        <v>339.512</v>
      </c>
      <c r="F75" s="542">
        <v>216.45037000000002</v>
      </c>
      <c r="G75" s="542">
        <v>301.661</v>
      </c>
    </row>
    <row r="76" spans="1:7" x14ac:dyDescent="0.2">
      <c r="A76" s="441" t="s">
        <v>523</v>
      </c>
      <c r="B76" s="442" t="s">
        <v>518</v>
      </c>
      <c r="C76" s="442" t="s">
        <v>524</v>
      </c>
      <c r="D76" s="542">
        <v>325.75400000000002</v>
      </c>
      <c r="E76" s="542">
        <v>337.14400000000001</v>
      </c>
      <c r="F76" s="542">
        <v>214.94069000000002</v>
      </c>
      <c r="G76" s="542">
        <v>299.55700000000002</v>
      </c>
    </row>
    <row r="77" spans="1:7" x14ac:dyDescent="0.2">
      <c r="A77" s="441" t="s">
        <v>525</v>
      </c>
      <c r="B77" s="442" t="s">
        <v>518</v>
      </c>
      <c r="C77" s="442" t="s">
        <v>526</v>
      </c>
      <c r="D77" s="542">
        <v>328.32799999999997</v>
      </c>
      <c r="E77" s="542">
        <v>339.80799999999999</v>
      </c>
      <c r="F77" s="542">
        <v>216.63907999999998</v>
      </c>
      <c r="G77" s="542">
        <v>301.92399999999998</v>
      </c>
    </row>
    <row r="78" spans="1:7" x14ac:dyDescent="0.2">
      <c r="A78" s="441" t="s">
        <v>527</v>
      </c>
      <c r="B78" s="442" t="s">
        <v>518</v>
      </c>
      <c r="C78" s="442" t="s">
        <v>526</v>
      </c>
      <c r="D78" s="542">
        <v>328.32799999999997</v>
      </c>
      <c r="E78" s="542">
        <v>339.80799999999999</v>
      </c>
      <c r="F78" s="542">
        <v>216.63907999999998</v>
      </c>
      <c r="G78" s="542">
        <v>301.92399999999998</v>
      </c>
    </row>
    <row r="79" spans="1:7" x14ac:dyDescent="0.2">
      <c r="A79" s="441" t="s">
        <v>528</v>
      </c>
      <c r="B79" s="442" t="s">
        <v>518</v>
      </c>
      <c r="C79" s="442" t="s">
        <v>529</v>
      </c>
      <c r="D79" s="542">
        <v>325.75400000000002</v>
      </c>
      <c r="E79" s="542">
        <v>337.14400000000001</v>
      </c>
      <c r="F79" s="542">
        <v>214.94069000000002</v>
      </c>
      <c r="G79" s="542">
        <v>299.55700000000002</v>
      </c>
    </row>
    <row r="80" spans="1:7" x14ac:dyDescent="0.2">
      <c r="A80" s="441" t="s">
        <v>530</v>
      </c>
      <c r="B80" s="442" t="s">
        <v>518</v>
      </c>
      <c r="C80" s="442" t="s">
        <v>531</v>
      </c>
      <c r="D80" s="542">
        <v>316.31600000000003</v>
      </c>
      <c r="E80" s="542">
        <v>327.37600000000003</v>
      </c>
      <c r="F80" s="542">
        <v>208.71326000000002</v>
      </c>
      <c r="G80" s="542">
        <v>290.87800000000004</v>
      </c>
    </row>
    <row r="81" spans="1:7" x14ac:dyDescent="0.2">
      <c r="A81" s="441" t="s">
        <v>532</v>
      </c>
      <c r="B81" s="442" t="s">
        <v>518</v>
      </c>
      <c r="C81" s="442" t="s">
        <v>533</v>
      </c>
      <c r="D81" s="542">
        <v>325.18200000000002</v>
      </c>
      <c r="E81" s="542">
        <v>336.55200000000002</v>
      </c>
      <c r="F81" s="542">
        <v>214.56327000000002</v>
      </c>
      <c r="G81" s="542">
        <v>299.03100000000001</v>
      </c>
    </row>
    <row r="82" spans="1:7" x14ac:dyDescent="0.2">
      <c r="A82" s="441" t="s">
        <v>534</v>
      </c>
      <c r="B82" s="442" t="s">
        <v>518</v>
      </c>
      <c r="C82" s="442" t="s">
        <v>535</v>
      </c>
      <c r="D82" s="542">
        <v>326.03999999999996</v>
      </c>
      <c r="E82" s="542">
        <v>337.44</v>
      </c>
      <c r="F82" s="542">
        <v>215.1294</v>
      </c>
      <c r="G82" s="542">
        <v>299.82</v>
      </c>
    </row>
    <row r="83" spans="1:7" x14ac:dyDescent="0.2">
      <c r="A83" s="441" t="s">
        <v>536</v>
      </c>
      <c r="B83" s="442" t="s">
        <v>518</v>
      </c>
      <c r="C83" s="442" t="s">
        <v>537</v>
      </c>
      <c r="D83" s="542">
        <v>315.17200000000003</v>
      </c>
      <c r="E83" s="542">
        <v>326.19200000000001</v>
      </c>
      <c r="F83" s="542">
        <v>207.95842000000002</v>
      </c>
      <c r="G83" s="542">
        <v>289.82600000000002</v>
      </c>
    </row>
    <row r="84" spans="1:7" x14ac:dyDescent="0.2">
      <c r="A84" s="441" t="s">
        <v>538</v>
      </c>
      <c r="B84" s="442" t="s">
        <v>518</v>
      </c>
      <c r="C84" s="442" t="s">
        <v>539</v>
      </c>
      <c r="D84" s="542">
        <v>315.74400000000003</v>
      </c>
      <c r="E84" s="542">
        <v>326.78400000000005</v>
      </c>
      <c r="F84" s="542">
        <v>208.33584000000002</v>
      </c>
      <c r="G84" s="542">
        <v>290.35200000000003</v>
      </c>
    </row>
    <row r="85" spans="1:7" x14ac:dyDescent="0.2">
      <c r="A85" s="441" t="s">
        <v>540</v>
      </c>
      <c r="B85" s="442" t="s">
        <v>518</v>
      </c>
      <c r="C85" s="442" t="s">
        <v>541</v>
      </c>
      <c r="D85" s="542">
        <v>320.32000000000005</v>
      </c>
      <c r="E85" s="542">
        <v>331.52000000000004</v>
      </c>
      <c r="F85" s="542">
        <v>211.35520000000002</v>
      </c>
      <c r="G85" s="542">
        <v>294.56</v>
      </c>
    </row>
    <row r="86" spans="1:7" x14ac:dyDescent="0.2">
      <c r="A86" s="441" t="s">
        <v>542</v>
      </c>
      <c r="B86" s="442" t="s">
        <v>518</v>
      </c>
      <c r="C86" s="442" t="s">
        <v>537</v>
      </c>
      <c r="D86" s="542">
        <v>315.17200000000003</v>
      </c>
      <c r="E86" s="542">
        <v>326.19200000000001</v>
      </c>
      <c r="F86" s="542">
        <v>207.95842000000002</v>
      </c>
      <c r="G86" s="542">
        <v>289.82600000000002</v>
      </c>
    </row>
    <row r="87" spans="1:7" x14ac:dyDescent="0.2">
      <c r="A87" s="441" t="s">
        <v>543</v>
      </c>
      <c r="B87" s="442" t="s">
        <v>518</v>
      </c>
      <c r="C87" s="442" t="s">
        <v>541</v>
      </c>
      <c r="D87" s="542">
        <v>320.32000000000005</v>
      </c>
      <c r="E87" s="542">
        <v>331.52000000000004</v>
      </c>
      <c r="F87" s="542">
        <v>211.35520000000002</v>
      </c>
      <c r="G87" s="542">
        <v>294.56</v>
      </c>
    </row>
    <row r="88" spans="1:7" x14ac:dyDescent="0.2">
      <c r="A88" s="441" t="s">
        <v>544</v>
      </c>
      <c r="B88" s="442" t="s">
        <v>518</v>
      </c>
      <c r="C88" s="442" t="s">
        <v>545</v>
      </c>
      <c r="D88" s="542">
        <v>319.74800000000005</v>
      </c>
      <c r="E88" s="542">
        <v>330.92800000000005</v>
      </c>
      <c r="F88" s="542">
        <v>210.97778000000002</v>
      </c>
      <c r="G88" s="542">
        <v>294.03400000000005</v>
      </c>
    </row>
    <row r="89" spans="1:7" x14ac:dyDescent="0.2">
      <c r="A89" s="441" t="s">
        <v>546</v>
      </c>
      <c r="B89" s="442" t="s">
        <v>518</v>
      </c>
      <c r="C89" s="442" t="s">
        <v>545</v>
      </c>
      <c r="D89" s="542">
        <v>319.74800000000005</v>
      </c>
      <c r="E89" s="542">
        <v>330.92800000000005</v>
      </c>
      <c r="F89" s="542">
        <v>210.97778000000002</v>
      </c>
      <c r="G89" s="542">
        <v>294.03400000000005</v>
      </c>
    </row>
    <row r="90" spans="1:7" x14ac:dyDescent="0.2">
      <c r="A90" s="441" t="s">
        <v>547</v>
      </c>
      <c r="B90" s="442" t="s">
        <v>518</v>
      </c>
      <c r="C90" s="442" t="s">
        <v>548</v>
      </c>
      <c r="D90" s="542">
        <v>319.17600000000004</v>
      </c>
      <c r="E90" s="542">
        <v>330.33600000000001</v>
      </c>
      <c r="F90" s="542">
        <v>210.60036000000002</v>
      </c>
      <c r="G90" s="542">
        <v>293.50800000000004</v>
      </c>
    </row>
    <row r="91" spans="1:7" x14ac:dyDescent="0.2">
      <c r="A91" s="441" t="s">
        <v>549</v>
      </c>
      <c r="B91" s="442" t="s">
        <v>518</v>
      </c>
      <c r="C91" s="442" t="s">
        <v>550</v>
      </c>
      <c r="D91" s="542">
        <v>326.03999999999996</v>
      </c>
      <c r="E91" s="542">
        <v>337.44</v>
      </c>
      <c r="F91" s="542">
        <v>215.1294</v>
      </c>
      <c r="G91" s="542">
        <v>299.82</v>
      </c>
    </row>
    <row r="92" spans="1:7" x14ac:dyDescent="0.2">
      <c r="A92" s="441" t="s">
        <v>551</v>
      </c>
      <c r="B92" s="442" t="s">
        <v>518</v>
      </c>
      <c r="C92" s="442" t="s">
        <v>550</v>
      </c>
      <c r="D92" s="542">
        <v>326.03999999999996</v>
      </c>
      <c r="E92" s="542">
        <v>337.44</v>
      </c>
      <c r="F92" s="542">
        <v>215.1294</v>
      </c>
      <c r="G92" s="542">
        <v>299.82</v>
      </c>
    </row>
    <row r="93" spans="1:7" x14ac:dyDescent="0.2">
      <c r="A93" s="444">
        <v>100</v>
      </c>
      <c r="B93" s="442" t="s">
        <v>552</v>
      </c>
      <c r="C93" s="442" t="s">
        <v>553</v>
      </c>
      <c r="D93" s="542">
        <v>374.37399999999997</v>
      </c>
      <c r="E93" s="542">
        <v>387.464</v>
      </c>
      <c r="F93" s="542">
        <v>247.02139</v>
      </c>
      <c r="G93" s="542">
        <v>344.267</v>
      </c>
    </row>
    <row r="94" spans="1:7" x14ac:dyDescent="0.2">
      <c r="A94" s="445">
        <v>101</v>
      </c>
      <c r="B94" s="442" t="s">
        <v>552</v>
      </c>
      <c r="C94" s="442" t="s">
        <v>553</v>
      </c>
      <c r="D94" s="542">
        <v>374.37399999999997</v>
      </c>
      <c r="E94" s="542">
        <v>387.464</v>
      </c>
      <c r="F94" s="542">
        <v>247.02139</v>
      </c>
      <c r="G94" s="542">
        <v>344.267</v>
      </c>
    </row>
    <row r="95" spans="1:7" x14ac:dyDescent="0.2">
      <c r="A95" s="445">
        <v>102</v>
      </c>
      <c r="B95" s="442" t="s">
        <v>552</v>
      </c>
      <c r="C95" s="442" t="s">
        <v>553</v>
      </c>
      <c r="D95" s="542">
        <v>374.37399999999997</v>
      </c>
      <c r="E95" s="542">
        <v>387.464</v>
      </c>
      <c r="F95" s="542">
        <v>247.02139</v>
      </c>
      <c r="G95" s="542">
        <v>344.267</v>
      </c>
    </row>
    <row r="96" spans="1:7" x14ac:dyDescent="0.2">
      <c r="A96" s="445">
        <v>103</v>
      </c>
      <c r="B96" s="442" t="s">
        <v>552</v>
      </c>
      <c r="C96" s="442" t="s">
        <v>554</v>
      </c>
      <c r="D96" s="542">
        <v>368.94</v>
      </c>
      <c r="E96" s="542">
        <v>381.84000000000003</v>
      </c>
      <c r="F96" s="542">
        <v>243.4359</v>
      </c>
      <c r="G96" s="542">
        <v>339.27</v>
      </c>
    </row>
    <row r="97" spans="1:7" x14ac:dyDescent="0.2">
      <c r="A97" s="445">
        <v>104</v>
      </c>
      <c r="B97" s="442" t="s">
        <v>552</v>
      </c>
      <c r="C97" s="442" t="s">
        <v>555</v>
      </c>
      <c r="D97" s="542">
        <v>365.22199999999998</v>
      </c>
      <c r="E97" s="542">
        <v>377.99199999999996</v>
      </c>
      <c r="F97" s="542">
        <v>240.98266999999998</v>
      </c>
      <c r="G97" s="542">
        <v>335.851</v>
      </c>
    </row>
    <row r="98" spans="1:7" x14ac:dyDescent="0.2">
      <c r="A98" s="445">
        <v>105</v>
      </c>
      <c r="B98" s="442" t="s">
        <v>552</v>
      </c>
      <c r="C98" s="442" t="s">
        <v>556</v>
      </c>
      <c r="D98" s="542">
        <v>335.76399999999995</v>
      </c>
      <c r="E98" s="542">
        <v>347.50399999999996</v>
      </c>
      <c r="F98" s="542">
        <v>221.54553999999999</v>
      </c>
      <c r="G98" s="542">
        <v>308.762</v>
      </c>
    </row>
    <row r="99" spans="1:7" x14ac:dyDescent="0.2">
      <c r="A99" s="445">
        <v>106</v>
      </c>
      <c r="B99" s="442" t="s">
        <v>552</v>
      </c>
      <c r="C99" s="442" t="s">
        <v>557</v>
      </c>
      <c r="D99" s="542">
        <v>338.05199999999996</v>
      </c>
      <c r="E99" s="542">
        <v>349.87199999999996</v>
      </c>
      <c r="F99" s="542">
        <v>223.05521999999999</v>
      </c>
      <c r="G99" s="542">
        <v>310.86599999999999</v>
      </c>
    </row>
    <row r="100" spans="1:7" x14ac:dyDescent="0.2">
      <c r="A100" s="445">
        <v>107</v>
      </c>
      <c r="B100" s="442" t="s">
        <v>552</v>
      </c>
      <c r="C100" s="442" t="s">
        <v>558</v>
      </c>
      <c r="D100" s="542">
        <v>344.916</v>
      </c>
      <c r="E100" s="542">
        <v>356.976</v>
      </c>
      <c r="F100" s="542">
        <v>227.58426</v>
      </c>
      <c r="G100" s="542">
        <v>317.178</v>
      </c>
    </row>
    <row r="101" spans="1:7" x14ac:dyDescent="0.2">
      <c r="A101" s="445">
        <v>108</v>
      </c>
      <c r="B101" s="442" t="s">
        <v>552</v>
      </c>
      <c r="C101" s="442" t="s">
        <v>559</v>
      </c>
      <c r="D101" s="542">
        <v>329.47199999999998</v>
      </c>
      <c r="E101" s="542">
        <v>340.99199999999996</v>
      </c>
      <c r="F101" s="542">
        <v>217.39391999999998</v>
      </c>
      <c r="G101" s="542">
        <v>302.976</v>
      </c>
    </row>
    <row r="102" spans="1:7" x14ac:dyDescent="0.2">
      <c r="A102" s="445">
        <v>109</v>
      </c>
      <c r="B102" s="442" t="s">
        <v>552</v>
      </c>
      <c r="C102" s="442" t="s">
        <v>560</v>
      </c>
      <c r="D102" s="542">
        <v>311.45400000000001</v>
      </c>
      <c r="E102" s="542">
        <v>322.34399999999999</v>
      </c>
      <c r="F102" s="542">
        <v>205.50519</v>
      </c>
      <c r="G102" s="542">
        <v>286.40699999999998</v>
      </c>
    </row>
    <row r="103" spans="1:7" x14ac:dyDescent="0.2">
      <c r="A103" s="445">
        <v>110</v>
      </c>
      <c r="B103" s="442" t="s">
        <v>552</v>
      </c>
      <c r="C103" s="442" t="s">
        <v>561</v>
      </c>
      <c r="D103" s="542">
        <v>378.09200000000004</v>
      </c>
      <c r="E103" s="542">
        <v>391.31200000000001</v>
      </c>
      <c r="F103" s="542">
        <v>249.47462000000002</v>
      </c>
      <c r="G103" s="542">
        <v>347.68600000000004</v>
      </c>
    </row>
    <row r="104" spans="1:7" x14ac:dyDescent="0.2">
      <c r="A104" s="445">
        <v>111</v>
      </c>
      <c r="B104" s="442" t="s">
        <v>552</v>
      </c>
      <c r="C104" s="442" t="s">
        <v>562</v>
      </c>
      <c r="D104" s="542">
        <v>380.666</v>
      </c>
      <c r="E104" s="542">
        <v>393.976</v>
      </c>
      <c r="F104" s="542">
        <v>251.17301</v>
      </c>
      <c r="G104" s="542">
        <v>350.053</v>
      </c>
    </row>
    <row r="105" spans="1:7" x14ac:dyDescent="0.2">
      <c r="A105" s="445">
        <v>112</v>
      </c>
      <c r="B105" s="442" t="s">
        <v>552</v>
      </c>
      <c r="C105" s="442" t="s">
        <v>563</v>
      </c>
      <c r="D105" s="542">
        <v>381.238</v>
      </c>
      <c r="E105" s="542">
        <v>394.56799999999998</v>
      </c>
      <c r="F105" s="542">
        <v>251.55043000000001</v>
      </c>
      <c r="G105" s="542">
        <v>350.57900000000001</v>
      </c>
    </row>
    <row r="106" spans="1:7" x14ac:dyDescent="0.2">
      <c r="A106" s="445">
        <v>113</v>
      </c>
      <c r="B106" s="442" t="s">
        <v>552</v>
      </c>
      <c r="C106" s="442" t="s">
        <v>564</v>
      </c>
      <c r="D106" s="542">
        <v>381.524</v>
      </c>
      <c r="E106" s="542">
        <v>394.86400000000003</v>
      </c>
      <c r="F106" s="542">
        <v>251.73914000000002</v>
      </c>
      <c r="G106" s="542">
        <v>350.84200000000004</v>
      </c>
    </row>
    <row r="107" spans="1:7" x14ac:dyDescent="0.2">
      <c r="A107" s="445">
        <v>114</v>
      </c>
      <c r="B107" s="442" t="s">
        <v>552</v>
      </c>
      <c r="C107" s="442" t="s">
        <v>565</v>
      </c>
      <c r="D107" s="542">
        <v>378.37799999999999</v>
      </c>
      <c r="E107" s="542">
        <v>391.608</v>
      </c>
      <c r="F107" s="542">
        <v>249.66333</v>
      </c>
      <c r="G107" s="542">
        <v>347.94900000000001</v>
      </c>
    </row>
    <row r="108" spans="1:7" x14ac:dyDescent="0.2">
      <c r="A108" s="445">
        <v>115</v>
      </c>
      <c r="B108" s="442" t="s">
        <v>552</v>
      </c>
      <c r="C108" s="442" t="s">
        <v>566</v>
      </c>
      <c r="D108" s="542">
        <v>353.49599999999998</v>
      </c>
      <c r="E108" s="542">
        <v>365.85599999999999</v>
      </c>
      <c r="F108" s="542">
        <v>233.24556000000001</v>
      </c>
      <c r="G108" s="542">
        <v>325.06799999999998</v>
      </c>
    </row>
    <row r="109" spans="1:7" x14ac:dyDescent="0.2">
      <c r="A109" s="445">
        <v>116</v>
      </c>
      <c r="B109" s="442" t="s">
        <v>552</v>
      </c>
      <c r="C109" s="442" t="s">
        <v>567</v>
      </c>
      <c r="D109" s="542">
        <v>381.524</v>
      </c>
      <c r="E109" s="542">
        <v>394.86400000000003</v>
      </c>
      <c r="F109" s="542">
        <v>251.73914000000002</v>
      </c>
      <c r="G109" s="542">
        <v>350.84200000000004</v>
      </c>
    </row>
    <row r="110" spans="1:7" x14ac:dyDescent="0.2">
      <c r="A110" s="445">
        <v>117</v>
      </c>
      <c r="B110" s="442" t="s">
        <v>552</v>
      </c>
      <c r="C110" s="442" t="s">
        <v>566</v>
      </c>
      <c r="D110" s="542">
        <v>353.49599999999998</v>
      </c>
      <c r="E110" s="542">
        <v>365.85599999999999</v>
      </c>
      <c r="F110" s="542">
        <v>233.24556000000001</v>
      </c>
      <c r="G110" s="542">
        <v>325.06799999999998</v>
      </c>
    </row>
    <row r="111" spans="1:7" x14ac:dyDescent="0.2">
      <c r="A111" s="445">
        <v>118</v>
      </c>
      <c r="B111" s="442" t="s">
        <v>552</v>
      </c>
      <c r="C111" s="442" t="s">
        <v>566</v>
      </c>
      <c r="D111" s="542">
        <v>353.49599999999998</v>
      </c>
      <c r="E111" s="542">
        <v>365.85599999999999</v>
      </c>
      <c r="F111" s="542">
        <v>233.24556000000001</v>
      </c>
      <c r="G111" s="542">
        <v>325.06799999999998</v>
      </c>
    </row>
    <row r="112" spans="1:7" x14ac:dyDescent="0.2">
      <c r="A112" s="445">
        <v>119</v>
      </c>
      <c r="B112" s="442" t="s">
        <v>552</v>
      </c>
      <c r="C112" s="442" t="s">
        <v>568</v>
      </c>
      <c r="D112" s="542">
        <v>350.35</v>
      </c>
      <c r="E112" s="542">
        <v>362.6</v>
      </c>
      <c r="F112" s="542">
        <v>231.16975000000002</v>
      </c>
      <c r="G112" s="542">
        <v>322.17500000000001</v>
      </c>
    </row>
    <row r="113" spans="1:7" x14ac:dyDescent="0.2">
      <c r="A113" s="445">
        <v>120</v>
      </c>
      <c r="B113" s="442" t="s">
        <v>552</v>
      </c>
      <c r="C113" s="442" t="s">
        <v>569</v>
      </c>
      <c r="D113" s="542">
        <v>293.14999999999998</v>
      </c>
      <c r="E113" s="542">
        <v>303.39999999999998</v>
      </c>
      <c r="F113" s="542">
        <v>193.42775</v>
      </c>
      <c r="G113" s="542">
        <v>269.57499999999999</v>
      </c>
    </row>
    <row r="114" spans="1:7" x14ac:dyDescent="0.2">
      <c r="A114" s="445">
        <v>121</v>
      </c>
      <c r="B114" s="442" t="s">
        <v>552</v>
      </c>
      <c r="C114" s="442" t="s">
        <v>569</v>
      </c>
      <c r="D114" s="542">
        <v>293.14999999999998</v>
      </c>
      <c r="E114" s="542">
        <v>303.39999999999998</v>
      </c>
      <c r="F114" s="542">
        <v>193.42775</v>
      </c>
      <c r="G114" s="542">
        <v>269.57499999999999</v>
      </c>
    </row>
    <row r="115" spans="1:7" x14ac:dyDescent="0.2">
      <c r="A115" s="445">
        <v>122</v>
      </c>
      <c r="B115" s="442" t="s">
        <v>552</v>
      </c>
      <c r="C115" s="442" t="s">
        <v>569</v>
      </c>
      <c r="D115" s="542">
        <v>293.14999999999998</v>
      </c>
      <c r="E115" s="542">
        <v>303.39999999999998</v>
      </c>
      <c r="F115" s="542">
        <v>193.42775</v>
      </c>
      <c r="G115" s="542">
        <v>269.57499999999999</v>
      </c>
    </row>
    <row r="116" spans="1:7" x14ac:dyDescent="0.2">
      <c r="A116" s="445">
        <v>123</v>
      </c>
      <c r="B116" s="442" t="s">
        <v>552</v>
      </c>
      <c r="C116" s="442" t="s">
        <v>570</v>
      </c>
      <c r="D116" s="542">
        <v>292.00599999999997</v>
      </c>
      <c r="E116" s="542">
        <v>302.21599999999995</v>
      </c>
      <c r="F116" s="542">
        <v>192.67291</v>
      </c>
      <c r="G116" s="542">
        <v>268.52299999999997</v>
      </c>
    </row>
    <row r="117" spans="1:7" x14ac:dyDescent="0.2">
      <c r="A117" s="445">
        <v>124</v>
      </c>
      <c r="B117" s="442" t="s">
        <v>552</v>
      </c>
      <c r="C117" s="442" t="s">
        <v>571</v>
      </c>
      <c r="D117" s="542">
        <v>326.61199999999997</v>
      </c>
      <c r="E117" s="542">
        <v>338.03199999999998</v>
      </c>
      <c r="F117" s="542">
        <v>215.50682</v>
      </c>
      <c r="G117" s="542">
        <v>300.34599999999995</v>
      </c>
    </row>
    <row r="118" spans="1:7" x14ac:dyDescent="0.2">
      <c r="A118" s="445">
        <v>125</v>
      </c>
      <c r="B118" s="442" t="s">
        <v>552</v>
      </c>
      <c r="C118" s="442" t="s">
        <v>572</v>
      </c>
      <c r="D118" s="542">
        <v>328.9</v>
      </c>
      <c r="E118" s="542">
        <v>340.4</v>
      </c>
      <c r="F118" s="542">
        <v>217.01649999999998</v>
      </c>
      <c r="G118" s="542">
        <v>302.45</v>
      </c>
    </row>
    <row r="119" spans="1:7" x14ac:dyDescent="0.2">
      <c r="A119" s="445">
        <v>126</v>
      </c>
      <c r="B119" s="442" t="s">
        <v>552</v>
      </c>
      <c r="C119" s="442" t="s">
        <v>572</v>
      </c>
      <c r="D119" s="542">
        <v>328.9</v>
      </c>
      <c r="E119" s="542">
        <v>340.4</v>
      </c>
      <c r="F119" s="542">
        <v>217.01649999999998</v>
      </c>
      <c r="G119" s="542">
        <v>302.45</v>
      </c>
    </row>
    <row r="120" spans="1:7" x14ac:dyDescent="0.2">
      <c r="A120" s="445">
        <v>127</v>
      </c>
      <c r="B120" s="442" t="s">
        <v>552</v>
      </c>
      <c r="C120" s="442" t="s">
        <v>573</v>
      </c>
      <c r="D120" s="542">
        <v>325.18200000000002</v>
      </c>
      <c r="E120" s="542">
        <v>336.55200000000002</v>
      </c>
      <c r="F120" s="542">
        <v>214.56327000000002</v>
      </c>
      <c r="G120" s="542">
        <v>299.03100000000001</v>
      </c>
    </row>
    <row r="121" spans="1:7" x14ac:dyDescent="0.2">
      <c r="A121" s="445">
        <v>128</v>
      </c>
      <c r="B121" s="442" t="s">
        <v>552</v>
      </c>
      <c r="C121" s="442" t="s">
        <v>574</v>
      </c>
      <c r="D121" s="542">
        <v>280.85199999999998</v>
      </c>
      <c r="E121" s="542">
        <v>290.67199999999997</v>
      </c>
      <c r="F121" s="542">
        <v>185.31322</v>
      </c>
      <c r="G121" s="542">
        <v>258.26600000000002</v>
      </c>
    </row>
    <row r="122" spans="1:7" x14ac:dyDescent="0.2">
      <c r="A122" s="445">
        <v>129</v>
      </c>
      <c r="B122" s="442" t="s">
        <v>552</v>
      </c>
      <c r="C122" s="442" t="s">
        <v>575</v>
      </c>
      <c r="D122" s="542">
        <v>275.70400000000001</v>
      </c>
      <c r="E122" s="542">
        <v>285.34399999999999</v>
      </c>
      <c r="F122" s="542">
        <v>181.91643999999999</v>
      </c>
      <c r="G122" s="542">
        <v>253.53199999999998</v>
      </c>
    </row>
    <row r="123" spans="1:7" x14ac:dyDescent="0.2">
      <c r="A123" s="445">
        <v>130</v>
      </c>
      <c r="B123" s="442" t="s">
        <v>552</v>
      </c>
      <c r="C123" s="442" t="s">
        <v>576</v>
      </c>
      <c r="D123" s="542">
        <v>279.42199999999997</v>
      </c>
      <c r="E123" s="542">
        <v>289.19200000000001</v>
      </c>
      <c r="F123" s="542">
        <v>184.36967000000001</v>
      </c>
      <c r="G123" s="542">
        <v>256.95100000000002</v>
      </c>
    </row>
    <row r="124" spans="1:7" x14ac:dyDescent="0.2">
      <c r="A124" s="445">
        <v>131</v>
      </c>
      <c r="B124" s="442" t="s">
        <v>552</v>
      </c>
      <c r="C124" s="442" t="s">
        <v>576</v>
      </c>
      <c r="D124" s="542">
        <v>279.42199999999997</v>
      </c>
      <c r="E124" s="542">
        <v>289.19200000000001</v>
      </c>
      <c r="F124" s="542">
        <v>184.36967000000001</v>
      </c>
      <c r="G124" s="542">
        <v>256.95100000000002</v>
      </c>
    </row>
    <row r="125" spans="1:7" x14ac:dyDescent="0.2">
      <c r="A125" s="445">
        <v>132</v>
      </c>
      <c r="B125" s="442" t="s">
        <v>552</v>
      </c>
      <c r="C125" s="442" t="s">
        <v>576</v>
      </c>
      <c r="D125" s="542">
        <v>279.42199999999997</v>
      </c>
      <c r="E125" s="542">
        <v>289.19200000000001</v>
      </c>
      <c r="F125" s="542">
        <v>184.36967000000001</v>
      </c>
      <c r="G125" s="542">
        <v>256.95100000000002</v>
      </c>
    </row>
    <row r="126" spans="1:7" x14ac:dyDescent="0.2">
      <c r="A126" s="445">
        <v>133</v>
      </c>
      <c r="B126" s="442" t="s">
        <v>552</v>
      </c>
      <c r="C126" s="442" t="s">
        <v>577</v>
      </c>
      <c r="D126" s="542">
        <v>274.274</v>
      </c>
      <c r="E126" s="542">
        <v>283.86399999999998</v>
      </c>
      <c r="F126" s="542">
        <v>180.97289000000001</v>
      </c>
      <c r="G126" s="542">
        <v>252.21699999999998</v>
      </c>
    </row>
    <row r="127" spans="1:7" x14ac:dyDescent="0.2">
      <c r="A127" s="445">
        <v>134</v>
      </c>
      <c r="B127" s="442" t="s">
        <v>552</v>
      </c>
      <c r="C127" s="442" t="s">
        <v>577</v>
      </c>
      <c r="D127" s="542">
        <v>274.274</v>
      </c>
      <c r="E127" s="542">
        <v>283.86399999999998</v>
      </c>
      <c r="F127" s="542">
        <v>180.97289000000001</v>
      </c>
      <c r="G127" s="542">
        <v>252.21699999999998</v>
      </c>
    </row>
    <row r="128" spans="1:7" x14ac:dyDescent="0.2">
      <c r="A128" s="445">
        <v>135</v>
      </c>
      <c r="B128" s="442" t="s">
        <v>552</v>
      </c>
      <c r="C128" s="442" t="s">
        <v>577</v>
      </c>
      <c r="D128" s="542">
        <v>274.274</v>
      </c>
      <c r="E128" s="542">
        <v>283.86399999999998</v>
      </c>
      <c r="F128" s="542">
        <v>180.97289000000001</v>
      </c>
      <c r="G128" s="542">
        <v>252.21699999999998</v>
      </c>
    </row>
    <row r="129" spans="1:7" x14ac:dyDescent="0.2">
      <c r="A129" s="445">
        <v>136</v>
      </c>
      <c r="B129" s="442" t="s">
        <v>552</v>
      </c>
      <c r="C129" s="442" t="s">
        <v>578</v>
      </c>
      <c r="D129" s="542">
        <v>277.42</v>
      </c>
      <c r="E129" s="542">
        <v>287.12</v>
      </c>
      <c r="F129" s="542">
        <v>183.0487</v>
      </c>
      <c r="G129" s="542">
        <v>255.10999999999999</v>
      </c>
    </row>
    <row r="130" spans="1:7" x14ac:dyDescent="0.2">
      <c r="A130" s="445">
        <v>137</v>
      </c>
      <c r="B130" s="442" t="s">
        <v>552</v>
      </c>
      <c r="C130" s="442" t="s">
        <v>579</v>
      </c>
      <c r="D130" s="542">
        <v>282.56799999999998</v>
      </c>
      <c r="E130" s="542">
        <v>292.44799999999998</v>
      </c>
      <c r="F130" s="542">
        <v>186.44548</v>
      </c>
      <c r="G130" s="542">
        <v>259.84399999999999</v>
      </c>
    </row>
    <row r="131" spans="1:7" x14ac:dyDescent="0.2">
      <c r="A131" s="445">
        <v>138</v>
      </c>
      <c r="B131" s="442" t="s">
        <v>552</v>
      </c>
      <c r="C131" s="442" t="s">
        <v>579</v>
      </c>
      <c r="D131" s="542">
        <v>282.56799999999998</v>
      </c>
      <c r="E131" s="542">
        <v>292.44799999999998</v>
      </c>
      <c r="F131" s="542">
        <v>186.44548</v>
      </c>
      <c r="G131" s="542">
        <v>259.84399999999999</v>
      </c>
    </row>
    <row r="132" spans="1:7" x14ac:dyDescent="0.2">
      <c r="A132" s="445">
        <v>139</v>
      </c>
      <c r="B132" s="442" t="s">
        <v>552</v>
      </c>
      <c r="C132" s="442" t="s">
        <v>579</v>
      </c>
      <c r="D132" s="542">
        <v>282.56799999999998</v>
      </c>
      <c r="E132" s="542">
        <v>292.44799999999998</v>
      </c>
      <c r="F132" s="542">
        <v>186.44548</v>
      </c>
      <c r="G132" s="542">
        <v>259.84399999999999</v>
      </c>
    </row>
    <row r="133" spans="1:7" x14ac:dyDescent="0.2">
      <c r="A133" s="445">
        <v>140</v>
      </c>
      <c r="B133" s="442" t="s">
        <v>552</v>
      </c>
      <c r="C133" s="442" t="s">
        <v>580</v>
      </c>
      <c r="D133" s="542">
        <v>300.3</v>
      </c>
      <c r="E133" s="542">
        <v>310.8</v>
      </c>
      <c r="F133" s="542">
        <v>198.14550000000003</v>
      </c>
      <c r="G133" s="542">
        <v>276.15000000000003</v>
      </c>
    </row>
    <row r="134" spans="1:7" x14ac:dyDescent="0.2">
      <c r="A134" s="445">
        <v>141</v>
      </c>
      <c r="B134" s="442" t="s">
        <v>552</v>
      </c>
      <c r="C134" s="442" t="s">
        <v>580</v>
      </c>
      <c r="D134" s="542">
        <v>300.3</v>
      </c>
      <c r="E134" s="542">
        <v>310.8</v>
      </c>
      <c r="F134" s="542">
        <v>198.14550000000003</v>
      </c>
      <c r="G134" s="542">
        <v>276.15000000000003</v>
      </c>
    </row>
    <row r="135" spans="1:7" x14ac:dyDescent="0.2">
      <c r="A135" s="445">
        <v>142</v>
      </c>
      <c r="B135" s="442" t="s">
        <v>552</v>
      </c>
      <c r="C135" s="442" t="s">
        <v>580</v>
      </c>
      <c r="D135" s="542">
        <v>300.3</v>
      </c>
      <c r="E135" s="542">
        <v>310.8</v>
      </c>
      <c r="F135" s="542">
        <v>198.14550000000003</v>
      </c>
      <c r="G135" s="542">
        <v>276.15000000000003</v>
      </c>
    </row>
    <row r="136" spans="1:7" x14ac:dyDescent="0.2">
      <c r="A136" s="445">
        <v>143</v>
      </c>
      <c r="B136" s="442" t="s">
        <v>552</v>
      </c>
      <c r="C136" s="442" t="s">
        <v>581</v>
      </c>
      <c r="D136" s="542">
        <v>289.71799999999996</v>
      </c>
      <c r="E136" s="542">
        <v>299.84799999999996</v>
      </c>
      <c r="F136" s="542">
        <v>191.16323</v>
      </c>
      <c r="G136" s="542">
        <v>266.41899999999998</v>
      </c>
    </row>
    <row r="137" spans="1:7" x14ac:dyDescent="0.2">
      <c r="A137" s="445">
        <v>144</v>
      </c>
      <c r="B137" s="442" t="s">
        <v>552</v>
      </c>
      <c r="C137" s="442" t="s">
        <v>582</v>
      </c>
      <c r="D137" s="542">
        <v>284.28399999999999</v>
      </c>
      <c r="E137" s="542">
        <v>294.22399999999999</v>
      </c>
      <c r="F137" s="542">
        <v>187.57774000000001</v>
      </c>
      <c r="G137" s="542">
        <v>261.42200000000003</v>
      </c>
    </row>
    <row r="138" spans="1:7" x14ac:dyDescent="0.2">
      <c r="A138" s="445">
        <v>145</v>
      </c>
      <c r="B138" s="442" t="s">
        <v>552</v>
      </c>
      <c r="C138" s="442" t="s">
        <v>582</v>
      </c>
      <c r="D138" s="542">
        <v>284.28399999999999</v>
      </c>
      <c r="E138" s="542">
        <v>294.22399999999999</v>
      </c>
      <c r="F138" s="542">
        <v>187.57774000000001</v>
      </c>
      <c r="G138" s="542">
        <v>261.42200000000003</v>
      </c>
    </row>
    <row r="139" spans="1:7" x14ac:dyDescent="0.2">
      <c r="A139" s="445">
        <v>146</v>
      </c>
      <c r="B139" s="442" t="s">
        <v>552</v>
      </c>
      <c r="C139" s="442" t="s">
        <v>582</v>
      </c>
      <c r="D139" s="542">
        <v>284.28399999999999</v>
      </c>
      <c r="E139" s="542">
        <v>294.22399999999999</v>
      </c>
      <c r="F139" s="542">
        <v>187.57774000000001</v>
      </c>
      <c r="G139" s="542">
        <v>261.42200000000003</v>
      </c>
    </row>
    <row r="140" spans="1:7" x14ac:dyDescent="0.2">
      <c r="A140" s="445">
        <v>147</v>
      </c>
      <c r="B140" s="442" t="s">
        <v>552</v>
      </c>
      <c r="C140" s="442" t="s">
        <v>583</v>
      </c>
      <c r="D140" s="542">
        <v>274.56</v>
      </c>
      <c r="E140" s="542">
        <v>284.15999999999997</v>
      </c>
      <c r="F140" s="542">
        <v>181.16159999999999</v>
      </c>
      <c r="G140" s="542">
        <v>252.48</v>
      </c>
    </row>
    <row r="141" spans="1:7" x14ac:dyDescent="0.2">
      <c r="A141" s="445">
        <v>148</v>
      </c>
      <c r="B141" s="442" t="s">
        <v>552</v>
      </c>
      <c r="C141" s="442" t="s">
        <v>584</v>
      </c>
      <c r="D141" s="542">
        <v>281.99599999999998</v>
      </c>
      <c r="E141" s="542">
        <v>291.85599999999999</v>
      </c>
      <c r="F141" s="542">
        <v>186.06806</v>
      </c>
      <c r="G141" s="542">
        <v>259.31799999999998</v>
      </c>
    </row>
    <row r="142" spans="1:7" x14ac:dyDescent="0.2">
      <c r="A142" s="445">
        <v>149</v>
      </c>
      <c r="B142" s="442" t="s">
        <v>552</v>
      </c>
      <c r="C142" s="442" t="s">
        <v>584</v>
      </c>
      <c r="D142" s="542">
        <v>281.99599999999998</v>
      </c>
      <c r="E142" s="542">
        <v>291.85599999999999</v>
      </c>
      <c r="F142" s="542">
        <v>186.06806</v>
      </c>
      <c r="G142" s="542">
        <v>259.31799999999998</v>
      </c>
    </row>
    <row r="143" spans="1:7" x14ac:dyDescent="0.2">
      <c r="A143" s="445">
        <v>150</v>
      </c>
      <c r="B143" s="442" t="s">
        <v>585</v>
      </c>
      <c r="C143" s="442" t="s">
        <v>586</v>
      </c>
      <c r="D143" s="542">
        <v>288.86</v>
      </c>
      <c r="E143" s="542">
        <v>298.95999999999998</v>
      </c>
      <c r="F143" s="542">
        <v>190.59710000000001</v>
      </c>
      <c r="G143" s="542">
        <v>265.63</v>
      </c>
    </row>
    <row r="144" spans="1:7" x14ac:dyDescent="0.2">
      <c r="A144" s="445">
        <v>151</v>
      </c>
      <c r="B144" s="442" t="s">
        <v>585</v>
      </c>
      <c r="C144" s="442" t="s">
        <v>586</v>
      </c>
      <c r="D144" s="542">
        <v>288.86</v>
      </c>
      <c r="E144" s="542">
        <v>298.95999999999998</v>
      </c>
      <c r="F144" s="542">
        <v>190.59710000000001</v>
      </c>
      <c r="G144" s="542">
        <v>265.63</v>
      </c>
    </row>
    <row r="145" spans="1:7" x14ac:dyDescent="0.2">
      <c r="A145" s="445">
        <v>152</v>
      </c>
      <c r="B145" s="442" t="s">
        <v>585</v>
      </c>
      <c r="C145" s="442" t="s">
        <v>586</v>
      </c>
      <c r="D145" s="542">
        <v>288.86</v>
      </c>
      <c r="E145" s="542">
        <v>298.95999999999998</v>
      </c>
      <c r="F145" s="542">
        <v>190.59710000000001</v>
      </c>
      <c r="G145" s="542">
        <v>265.63</v>
      </c>
    </row>
    <row r="146" spans="1:7" x14ac:dyDescent="0.2">
      <c r="A146" s="445">
        <v>153</v>
      </c>
      <c r="B146" s="442" t="s">
        <v>585</v>
      </c>
      <c r="C146" s="442" t="s">
        <v>587</v>
      </c>
      <c r="D146" s="542">
        <v>280.56599999999997</v>
      </c>
      <c r="E146" s="542">
        <v>290.37599999999998</v>
      </c>
      <c r="F146" s="542">
        <v>185.12451000000001</v>
      </c>
      <c r="G146" s="542">
        <v>258.00299999999999</v>
      </c>
    </row>
    <row r="147" spans="1:7" x14ac:dyDescent="0.2">
      <c r="A147" s="445">
        <v>154</v>
      </c>
      <c r="B147" s="442" t="s">
        <v>585</v>
      </c>
      <c r="C147" s="442" t="s">
        <v>588</v>
      </c>
      <c r="D147" s="542">
        <v>280.85199999999998</v>
      </c>
      <c r="E147" s="542">
        <v>290.67199999999997</v>
      </c>
      <c r="F147" s="542">
        <v>185.31322</v>
      </c>
      <c r="G147" s="542">
        <v>258.26600000000002</v>
      </c>
    </row>
    <row r="148" spans="1:7" x14ac:dyDescent="0.2">
      <c r="A148" s="445">
        <v>155</v>
      </c>
      <c r="B148" s="442" t="s">
        <v>585</v>
      </c>
      <c r="C148" s="442" t="s">
        <v>589</v>
      </c>
      <c r="D148" s="542">
        <v>273.13</v>
      </c>
      <c r="E148" s="542">
        <v>282.68</v>
      </c>
      <c r="F148" s="542">
        <v>180.21805000000001</v>
      </c>
      <c r="G148" s="542">
        <v>251.16499999999999</v>
      </c>
    </row>
    <row r="149" spans="1:7" x14ac:dyDescent="0.2">
      <c r="A149" s="445">
        <v>156</v>
      </c>
      <c r="B149" s="442" t="s">
        <v>585</v>
      </c>
      <c r="C149" s="442" t="s">
        <v>590</v>
      </c>
      <c r="D149" s="542">
        <v>278.27800000000002</v>
      </c>
      <c r="E149" s="542">
        <v>288.00799999999998</v>
      </c>
      <c r="F149" s="542">
        <v>183.61483000000001</v>
      </c>
      <c r="G149" s="542">
        <v>255.899</v>
      </c>
    </row>
    <row r="150" spans="1:7" x14ac:dyDescent="0.2">
      <c r="A150" s="445">
        <v>157</v>
      </c>
      <c r="B150" s="442" t="s">
        <v>585</v>
      </c>
      <c r="C150" s="442" t="s">
        <v>591</v>
      </c>
      <c r="D150" s="542">
        <v>277.99200000000002</v>
      </c>
      <c r="E150" s="542">
        <v>287.71199999999999</v>
      </c>
      <c r="F150" s="542">
        <v>183.42612</v>
      </c>
      <c r="G150" s="542">
        <v>255.636</v>
      </c>
    </row>
    <row r="151" spans="1:7" x14ac:dyDescent="0.2">
      <c r="A151" s="445">
        <v>158</v>
      </c>
      <c r="B151" s="442" t="s">
        <v>585</v>
      </c>
      <c r="C151" s="442" t="s">
        <v>592</v>
      </c>
      <c r="D151" s="542">
        <v>278.56400000000002</v>
      </c>
      <c r="E151" s="542">
        <v>288.30399999999997</v>
      </c>
      <c r="F151" s="542">
        <v>183.80354</v>
      </c>
      <c r="G151" s="542">
        <v>256.16199999999998</v>
      </c>
    </row>
    <row r="152" spans="1:7" x14ac:dyDescent="0.2">
      <c r="A152" s="445">
        <v>159</v>
      </c>
      <c r="B152" s="442" t="s">
        <v>585</v>
      </c>
      <c r="C152" s="442" t="s">
        <v>593</v>
      </c>
      <c r="D152" s="542">
        <v>273.13</v>
      </c>
      <c r="E152" s="542">
        <v>282.68</v>
      </c>
      <c r="F152" s="542">
        <v>180.21805000000001</v>
      </c>
      <c r="G152" s="542">
        <v>251.16499999999999</v>
      </c>
    </row>
    <row r="153" spans="1:7" x14ac:dyDescent="0.2">
      <c r="A153" s="445">
        <v>160</v>
      </c>
      <c r="B153" s="442" t="s">
        <v>585</v>
      </c>
      <c r="C153" s="442" t="s">
        <v>594</v>
      </c>
      <c r="D153" s="542">
        <v>271.41399999999999</v>
      </c>
      <c r="E153" s="542">
        <v>280.904</v>
      </c>
      <c r="F153" s="542">
        <v>179.08579</v>
      </c>
      <c r="G153" s="542">
        <v>249.58699999999999</v>
      </c>
    </row>
    <row r="154" spans="1:7" x14ac:dyDescent="0.2">
      <c r="A154" s="445">
        <v>161</v>
      </c>
      <c r="B154" s="442" t="s">
        <v>585</v>
      </c>
      <c r="C154" s="442" t="s">
        <v>595</v>
      </c>
      <c r="D154" s="542">
        <v>268.26799999999997</v>
      </c>
      <c r="E154" s="542">
        <v>277.64799999999997</v>
      </c>
      <c r="F154" s="542">
        <v>177.00997999999998</v>
      </c>
      <c r="G154" s="542">
        <v>246.69399999999999</v>
      </c>
    </row>
    <row r="155" spans="1:7" x14ac:dyDescent="0.2">
      <c r="A155" s="445">
        <v>162</v>
      </c>
      <c r="B155" s="442" t="s">
        <v>585</v>
      </c>
      <c r="C155" s="442" t="s">
        <v>596</v>
      </c>
      <c r="D155" s="542">
        <v>269.12599999999998</v>
      </c>
      <c r="E155" s="542">
        <v>278.536</v>
      </c>
      <c r="F155" s="542">
        <v>177.57611</v>
      </c>
      <c r="G155" s="542">
        <v>247.48299999999998</v>
      </c>
    </row>
    <row r="156" spans="1:7" x14ac:dyDescent="0.2">
      <c r="A156" s="445">
        <v>163</v>
      </c>
      <c r="B156" s="442" t="s">
        <v>585</v>
      </c>
      <c r="C156" s="442" t="s">
        <v>597</v>
      </c>
      <c r="D156" s="542">
        <v>267.98200000000003</v>
      </c>
      <c r="E156" s="542">
        <v>277.35200000000003</v>
      </c>
      <c r="F156" s="542">
        <v>176.82127000000003</v>
      </c>
      <c r="G156" s="542">
        <v>246.43100000000001</v>
      </c>
    </row>
    <row r="157" spans="1:7" x14ac:dyDescent="0.2">
      <c r="A157" s="445">
        <v>164</v>
      </c>
      <c r="B157" s="442" t="s">
        <v>585</v>
      </c>
      <c r="C157" s="442" t="s">
        <v>598</v>
      </c>
      <c r="D157" s="542">
        <v>266.55200000000002</v>
      </c>
      <c r="E157" s="542">
        <v>275.87200000000001</v>
      </c>
      <c r="F157" s="542">
        <v>175.87772000000001</v>
      </c>
      <c r="G157" s="542">
        <v>245.11600000000001</v>
      </c>
    </row>
    <row r="158" spans="1:7" x14ac:dyDescent="0.2">
      <c r="A158" s="445">
        <v>165</v>
      </c>
      <c r="B158" s="442" t="s">
        <v>585</v>
      </c>
      <c r="C158" s="442" t="s">
        <v>598</v>
      </c>
      <c r="D158" s="542">
        <v>266.55200000000002</v>
      </c>
      <c r="E158" s="542">
        <v>275.87200000000001</v>
      </c>
      <c r="F158" s="542">
        <v>175.87772000000001</v>
      </c>
      <c r="G158" s="542">
        <v>245.11600000000001</v>
      </c>
    </row>
    <row r="159" spans="1:7" x14ac:dyDescent="0.2">
      <c r="A159" s="445">
        <v>166</v>
      </c>
      <c r="B159" s="442" t="s">
        <v>585</v>
      </c>
      <c r="C159" s="442" t="s">
        <v>599</v>
      </c>
      <c r="D159" s="542">
        <v>265.40800000000002</v>
      </c>
      <c r="E159" s="542">
        <v>274.68799999999999</v>
      </c>
      <c r="F159" s="542">
        <v>175.12288000000001</v>
      </c>
      <c r="G159" s="542">
        <v>244.06400000000002</v>
      </c>
    </row>
    <row r="160" spans="1:7" x14ac:dyDescent="0.2">
      <c r="A160" s="445">
        <v>167</v>
      </c>
      <c r="B160" s="442" t="s">
        <v>585</v>
      </c>
      <c r="C160" s="442" t="s">
        <v>600</v>
      </c>
      <c r="D160" s="542">
        <v>273.13</v>
      </c>
      <c r="E160" s="542">
        <v>282.68</v>
      </c>
      <c r="F160" s="542">
        <v>180.21805000000001</v>
      </c>
      <c r="G160" s="542">
        <v>251.16499999999999</v>
      </c>
    </row>
    <row r="161" spans="1:7" x14ac:dyDescent="0.2">
      <c r="A161" s="445">
        <v>168</v>
      </c>
      <c r="B161" s="442" t="s">
        <v>585</v>
      </c>
      <c r="C161" s="442" t="s">
        <v>601</v>
      </c>
      <c r="D161" s="542">
        <v>270.55599999999998</v>
      </c>
      <c r="E161" s="542">
        <v>280.01599999999996</v>
      </c>
      <c r="F161" s="542">
        <v>178.51965999999999</v>
      </c>
      <c r="G161" s="542">
        <v>248.79799999999997</v>
      </c>
    </row>
    <row r="162" spans="1:7" x14ac:dyDescent="0.2">
      <c r="A162" s="445">
        <v>169</v>
      </c>
      <c r="B162" s="442" t="s">
        <v>585</v>
      </c>
      <c r="C162" s="442" t="s">
        <v>602</v>
      </c>
      <c r="D162" s="542">
        <v>269.12599999999998</v>
      </c>
      <c r="E162" s="542">
        <v>278.536</v>
      </c>
      <c r="F162" s="542">
        <v>177.57611</v>
      </c>
      <c r="G162" s="542">
        <v>247.48299999999998</v>
      </c>
    </row>
    <row r="163" spans="1:7" x14ac:dyDescent="0.2">
      <c r="A163" s="445">
        <v>170</v>
      </c>
      <c r="B163" s="442" t="s">
        <v>585</v>
      </c>
      <c r="C163" s="442" t="s">
        <v>603</v>
      </c>
      <c r="D163" s="542">
        <v>281.42399999999998</v>
      </c>
      <c r="E163" s="542">
        <v>291.26400000000001</v>
      </c>
      <c r="F163" s="542">
        <v>185.69064</v>
      </c>
      <c r="G163" s="542">
        <v>258.79199999999997</v>
      </c>
    </row>
    <row r="164" spans="1:7" x14ac:dyDescent="0.2">
      <c r="A164" s="445">
        <v>171</v>
      </c>
      <c r="B164" s="442" t="s">
        <v>585</v>
      </c>
      <c r="C164" s="442" t="s">
        <v>603</v>
      </c>
      <c r="D164" s="542">
        <v>281.42399999999998</v>
      </c>
      <c r="E164" s="542">
        <v>291.26400000000001</v>
      </c>
      <c r="F164" s="542">
        <v>185.69064</v>
      </c>
      <c r="G164" s="542">
        <v>258.79199999999997</v>
      </c>
    </row>
    <row r="165" spans="1:7" x14ac:dyDescent="0.2">
      <c r="A165" s="445">
        <v>172</v>
      </c>
      <c r="B165" s="442" t="s">
        <v>585</v>
      </c>
      <c r="C165" s="442" t="s">
        <v>604</v>
      </c>
      <c r="D165" s="542">
        <v>263.69200000000001</v>
      </c>
      <c r="E165" s="542">
        <v>272.91200000000003</v>
      </c>
      <c r="F165" s="542">
        <v>173.99062000000001</v>
      </c>
      <c r="G165" s="542">
        <v>242.48600000000002</v>
      </c>
    </row>
    <row r="166" spans="1:7" x14ac:dyDescent="0.2">
      <c r="A166" s="445">
        <v>173</v>
      </c>
      <c r="B166" s="442" t="s">
        <v>585</v>
      </c>
      <c r="C166" s="442" t="s">
        <v>605</v>
      </c>
      <c r="D166" s="542">
        <v>270.55599999999998</v>
      </c>
      <c r="E166" s="542">
        <v>280.01599999999996</v>
      </c>
      <c r="F166" s="542">
        <v>178.51965999999999</v>
      </c>
      <c r="G166" s="542">
        <v>248.79799999999997</v>
      </c>
    </row>
    <row r="167" spans="1:7" x14ac:dyDescent="0.2">
      <c r="A167" s="445">
        <v>174</v>
      </c>
      <c r="B167" s="442" t="s">
        <v>585</v>
      </c>
      <c r="C167" s="442" t="s">
        <v>605</v>
      </c>
      <c r="D167" s="542">
        <v>270.55599999999998</v>
      </c>
      <c r="E167" s="542">
        <v>280.01599999999996</v>
      </c>
      <c r="F167" s="542">
        <v>178.51965999999999</v>
      </c>
      <c r="G167" s="542">
        <v>248.79799999999997</v>
      </c>
    </row>
    <row r="168" spans="1:7" x14ac:dyDescent="0.2">
      <c r="A168" s="445">
        <v>175</v>
      </c>
      <c r="B168" s="442" t="s">
        <v>585</v>
      </c>
      <c r="C168" s="442" t="s">
        <v>606</v>
      </c>
      <c r="D168" s="542">
        <v>269.98399999999998</v>
      </c>
      <c r="E168" s="542">
        <v>279.42399999999998</v>
      </c>
      <c r="F168" s="542">
        <v>178.14223999999999</v>
      </c>
      <c r="G168" s="542">
        <v>248.27199999999999</v>
      </c>
    </row>
    <row r="169" spans="1:7" x14ac:dyDescent="0.2">
      <c r="A169" s="445">
        <v>176</v>
      </c>
      <c r="B169" s="442" t="s">
        <v>585</v>
      </c>
      <c r="C169" s="442" t="s">
        <v>606</v>
      </c>
      <c r="D169" s="542">
        <v>269.98399999999998</v>
      </c>
      <c r="E169" s="542">
        <v>279.42399999999998</v>
      </c>
      <c r="F169" s="542">
        <v>178.14223999999999</v>
      </c>
      <c r="G169" s="542">
        <v>248.27199999999999</v>
      </c>
    </row>
    <row r="170" spans="1:7" x14ac:dyDescent="0.2">
      <c r="A170" s="445">
        <v>177</v>
      </c>
      <c r="B170" s="442" t="s">
        <v>585</v>
      </c>
      <c r="C170" s="442" t="s">
        <v>607</v>
      </c>
      <c r="D170" s="542">
        <v>263.12</v>
      </c>
      <c r="E170" s="542">
        <v>272.32</v>
      </c>
      <c r="F170" s="542">
        <v>173.61320000000001</v>
      </c>
      <c r="G170" s="542">
        <v>241.96</v>
      </c>
    </row>
    <row r="171" spans="1:7" x14ac:dyDescent="0.2">
      <c r="A171" s="445">
        <v>178</v>
      </c>
      <c r="B171" s="442" t="s">
        <v>585</v>
      </c>
      <c r="C171" s="442" t="s">
        <v>608</v>
      </c>
      <c r="D171" s="542">
        <v>266.83800000000002</v>
      </c>
      <c r="E171" s="542">
        <v>276.16800000000001</v>
      </c>
      <c r="F171" s="542">
        <v>176.06643000000003</v>
      </c>
      <c r="G171" s="542">
        <v>245.37900000000002</v>
      </c>
    </row>
    <row r="172" spans="1:7" x14ac:dyDescent="0.2">
      <c r="A172" s="445">
        <v>179</v>
      </c>
      <c r="B172" s="442" t="s">
        <v>585</v>
      </c>
      <c r="C172" s="442" t="s">
        <v>609</v>
      </c>
      <c r="D172" s="542">
        <v>269.41199999999998</v>
      </c>
      <c r="E172" s="542">
        <v>278.83199999999999</v>
      </c>
      <c r="F172" s="542">
        <v>177.76481999999999</v>
      </c>
      <c r="G172" s="542">
        <v>247.74599999999998</v>
      </c>
    </row>
    <row r="173" spans="1:7" x14ac:dyDescent="0.2">
      <c r="A173" s="445">
        <v>180</v>
      </c>
      <c r="B173" s="442" t="s">
        <v>585</v>
      </c>
      <c r="C173" s="442" t="s">
        <v>610</v>
      </c>
      <c r="D173" s="542">
        <v>290.57600000000002</v>
      </c>
      <c r="E173" s="542">
        <v>300.73599999999999</v>
      </c>
      <c r="F173" s="542">
        <v>191.72936000000001</v>
      </c>
      <c r="G173" s="542">
        <v>267.20800000000003</v>
      </c>
    </row>
    <row r="174" spans="1:7" x14ac:dyDescent="0.2">
      <c r="A174" s="445">
        <v>181</v>
      </c>
      <c r="B174" s="442" t="s">
        <v>585</v>
      </c>
      <c r="C174" s="442" t="s">
        <v>611</v>
      </c>
      <c r="D174" s="542">
        <v>286.85799999999995</v>
      </c>
      <c r="E174" s="542">
        <v>296.88799999999998</v>
      </c>
      <c r="F174" s="542">
        <v>189.27612999999999</v>
      </c>
      <c r="G174" s="542">
        <v>263.78899999999999</v>
      </c>
    </row>
    <row r="175" spans="1:7" x14ac:dyDescent="0.2">
      <c r="A175" s="445">
        <v>182</v>
      </c>
      <c r="B175" s="442" t="s">
        <v>585</v>
      </c>
      <c r="C175" s="442" t="s">
        <v>612</v>
      </c>
      <c r="D175" s="542">
        <v>270.84199999999998</v>
      </c>
      <c r="E175" s="542">
        <v>280.31200000000001</v>
      </c>
      <c r="F175" s="542">
        <v>178.70837</v>
      </c>
      <c r="G175" s="542">
        <v>249.06099999999998</v>
      </c>
    </row>
    <row r="176" spans="1:7" x14ac:dyDescent="0.2">
      <c r="A176" s="445">
        <v>183</v>
      </c>
      <c r="B176" s="442" t="s">
        <v>585</v>
      </c>
      <c r="C176" s="442" t="s">
        <v>613</v>
      </c>
      <c r="D176" s="542">
        <v>281.13799999999998</v>
      </c>
      <c r="E176" s="542">
        <v>290.96800000000002</v>
      </c>
      <c r="F176" s="542">
        <v>185.50193000000002</v>
      </c>
      <c r="G176" s="542">
        <v>258.529</v>
      </c>
    </row>
    <row r="177" spans="1:7" x14ac:dyDescent="0.2">
      <c r="A177" s="445">
        <v>184</v>
      </c>
      <c r="B177" s="442" t="s">
        <v>585</v>
      </c>
      <c r="C177" s="442" t="s">
        <v>614</v>
      </c>
      <c r="D177" s="542">
        <v>276.56200000000001</v>
      </c>
      <c r="E177" s="542">
        <v>286.23199999999997</v>
      </c>
      <c r="F177" s="542">
        <v>182.48257000000001</v>
      </c>
      <c r="G177" s="542">
        <v>254.321</v>
      </c>
    </row>
    <row r="178" spans="1:7" x14ac:dyDescent="0.2">
      <c r="A178" s="445">
        <v>185</v>
      </c>
      <c r="B178" s="442" t="s">
        <v>585</v>
      </c>
      <c r="C178" s="442" t="s">
        <v>614</v>
      </c>
      <c r="D178" s="542">
        <v>276.56200000000001</v>
      </c>
      <c r="E178" s="542">
        <v>286.23199999999997</v>
      </c>
      <c r="F178" s="542">
        <v>182.48257000000001</v>
      </c>
      <c r="G178" s="542">
        <v>254.321</v>
      </c>
    </row>
    <row r="179" spans="1:7" x14ac:dyDescent="0.2">
      <c r="A179" s="445">
        <v>186</v>
      </c>
      <c r="B179" s="442" t="s">
        <v>585</v>
      </c>
      <c r="C179" s="442" t="s">
        <v>615</v>
      </c>
      <c r="D179" s="542">
        <v>269.69799999999998</v>
      </c>
      <c r="E179" s="542">
        <v>279.12799999999999</v>
      </c>
      <c r="F179" s="542">
        <v>177.95353</v>
      </c>
      <c r="G179" s="542">
        <v>248.00899999999999</v>
      </c>
    </row>
    <row r="180" spans="1:7" x14ac:dyDescent="0.2">
      <c r="A180" s="445">
        <v>187</v>
      </c>
      <c r="B180" s="442" t="s">
        <v>585</v>
      </c>
      <c r="C180" s="442" t="s">
        <v>615</v>
      </c>
      <c r="D180" s="542">
        <v>269.69799999999998</v>
      </c>
      <c r="E180" s="542">
        <v>279.12799999999999</v>
      </c>
      <c r="F180" s="542">
        <v>177.95353</v>
      </c>
      <c r="G180" s="542">
        <v>248.00899999999999</v>
      </c>
    </row>
    <row r="181" spans="1:7" x14ac:dyDescent="0.2">
      <c r="A181" s="445">
        <v>188</v>
      </c>
      <c r="B181" s="442" t="s">
        <v>585</v>
      </c>
      <c r="C181" s="442" t="s">
        <v>616</v>
      </c>
      <c r="D181" s="542">
        <v>271.12799999999999</v>
      </c>
      <c r="E181" s="542">
        <v>280.608</v>
      </c>
      <c r="F181" s="542">
        <v>178.89707999999999</v>
      </c>
      <c r="G181" s="542">
        <v>249.32399999999998</v>
      </c>
    </row>
    <row r="182" spans="1:7" x14ac:dyDescent="0.2">
      <c r="A182" s="445">
        <v>189</v>
      </c>
      <c r="B182" s="442" t="s">
        <v>585</v>
      </c>
      <c r="C182" s="442" t="s">
        <v>617</v>
      </c>
      <c r="D182" s="542">
        <v>307.73600000000005</v>
      </c>
      <c r="E182" s="542">
        <v>318.49600000000004</v>
      </c>
      <c r="F182" s="542">
        <v>203.05196000000001</v>
      </c>
      <c r="G182" s="542">
        <v>282.988</v>
      </c>
    </row>
    <row r="183" spans="1:7" x14ac:dyDescent="0.2">
      <c r="A183" s="445">
        <v>190</v>
      </c>
      <c r="B183" s="442" t="s">
        <v>585</v>
      </c>
      <c r="C183" s="442" t="s">
        <v>618</v>
      </c>
      <c r="D183" s="542">
        <v>331.18799999999999</v>
      </c>
      <c r="E183" s="542">
        <v>342.76799999999997</v>
      </c>
      <c r="F183" s="542">
        <v>218.52617999999998</v>
      </c>
      <c r="G183" s="542">
        <v>304.55399999999997</v>
      </c>
    </row>
    <row r="184" spans="1:7" x14ac:dyDescent="0.2">
      <c r="A184" s="445">
        <v>191</v>
      </c>
      <c r="B184" s="442" t="s">
        <v>585</v>
      </c>
      <c r="C184" s="442" t="s">
        <v>618</v>
      </c>
      <c r="D184" s="542">
        <v>331.18799999999999</v>
      </c>
      <c r="E184" s="542">
        <v>342.76799999999997</v>
      </c>
      <c r="F184" s="542">
        <v>218.52617999999998</v>
      </c>
      <c r="G184" s="542">
        <v>304.55399999999997</v>
      </c>
    </row>
    <row r="185" spans="1:7" x14ac:dyDescent="0.2">
      <c r="A185" s="445">
        <v>193</v>
      </c>
      <c r="B185" s="442" t="s">
        <v>585</v>
      </c>
      <c r="C185" s="442" t="s">
        <v>619</v>
      </c>
      <c r="D185" s="542">
        <v>310.596</v>
      </c>
      <c r="E185" s="542">
        <v>321.45600000000002</v>
      </c>
      <c r="F185" s="542">
        <v>204.93906000000001</v>
      </c>
      <c r="G185" s="542">
        <v>285.61799999999999</v>
      </c>
    </row>
    <row r="186" spans="1:7" x14ac:dyDescent="0.2">
      <c r="A186" s="445">
        <v>194</v>
      </c>
      <c r="B186" s="442" t="s">
        <v>585</v>
      </c>
      <c r="C186" s="442" t="s">
        <v>620</v>
      </c>
      <c r="D186" s="542">
        <v>309.166</v>
      </c>
      <c r="E186" s="542">
        <v>319.976</v>
      </c>
      <c r="F186" s="542">
        <v>203.99551</v>
      </c>
      <c r="G186" s="542">
        <v>284.303</v>
      </c>
    </row>
    <row r="187" spans="1:7" x14ac:dyDescent="0.2">
      <c r="A187" s="445">
        <v>195</v>
      </c>
      <c r="B187" s="442" t="s">
        <v>585</v>
      </c>
      <c r="C187" s="442" t="s">
        <v>621</v>
      </c>
      <c r="D187" s="542">
        <v>280.85199999999998</v>
      </c>
      <c r="E187" s="542">
        <v>290.67199999999997</v>
      </c>
      <c r="F187" s="542">
        <v>185.31322</v>
      </c>
      <c r="G187" s="542">
        <v>258.26600000000002</v>
      </c>
    </row>
    <row r="188" spans="1:7" x14ac:dyDescent="0.2">
      <c r="A188" s="445">
        <v>196</v>
      </c>
      <c r="B188" s="442" t="s">
        <v>585</v>
      </c>
      <c r="C188" s="442" t="s">
        <v>621</v>
      </c>
      <c r="D188" s="542">
        <v>280.85199999999998</v>
      </c>
      <c r="E188" s="542">
        <v>290.67199999999997</v>
      </c>
      <c r="F188" s="542">
        <v>185.31322</v>
      </c>
      <c r="G188" s="542">
        <v>258.26600000000002</v>
      </c>
    </row>
    <row r="189" spans="1:7" x14ac:dyDescent="0.2">
      <c r="A189" s="445">
        <v>197</v>
      </c>
      <c r="B189" s="442" t="s">
        <v>622</v>
      </c>
      <c r="C189" s="442" t="s">
        <v>519</v>
      </c>
      <c r="D189" s="542">
        <v>293.14999999999998</v>
      </c>
      <c r="E189" s="542">
        <v>303.39999999999998</v>
      </c>
      <c r="F189" s="542">
        <v>193.42775</v>
      </c>
      <c r="G189" s="542">
        <v>269.57499999999999</v>
      </c>
    </row>
    <row r="190" spans="1:7" x14ac:dyDescent="0.2">
      <c r="A190" s="445">
        <v>198</v>
      </c>
      <c r="B190" s="442" t="s">
        <v>622</v>
      </c>
      <c r="C190" s="442" t="s">
        <v>623</v>
      </c>
      <c r="D190" s="542">
        <v>292.29200000000003</v>
      </c>
      <c r="E190" s="542">
        <v>302.512</v>
      </c>
      <c r="F190" s="542">
        <v>192.86162000000002</v>
      </c>
      <c r="G190" s="542">
        <v>268.786</v>
      </c>
    </row>
    <row r="191" spans="1:7" x14ac:dyDescent="0.2">
      <c r="A191" s="445">
        <v>199</v>
      </c>
      <c r="B191" s="442" t="s">
        <v>622</v>
      </c>
      <c r="C191" s="442" t="s">
        <v>533</v>
      </c>
      <c r="D191" s="542">
        <v>293.72199999999998</v>
      </c>
      <c r="E191" s="542">
        <v>303.99199999999996</v>
      </c>
      <c r="F191" s="542">
        <v>193.80517</v>
      </c>
      <c r="G191" s="542">
        <v>270.101</v>
      </c>
    </row>
    <row r="192" spans="1:7" x14ac:dyDescent="0.2">
      <c r="A192" s="445">
        <v>200</v>
      </c>
      <c r="B192" s="442" t="s">
        <v>624</v>
      </c>
      <c r="C192" s="442" t="s">
        <v>587</v>
      </c>
      <c r="D192" s="542">
        <v>274.846</v>
      </c>
      <c r="E192" s="542">
        <v>284.45600000000002</v>
      </c>
      <c r="F192" s="542">
        <v>181.35031000000001</v>
      </c>
      <c r="G192" s="542">
        <v>252.74299999999999</v>
      </c>
    </row>
    <row r="193" spans="1:7" x14ac:dyDescent="0.2">
      <c r="A193" s="445">
        <v>201</v>
      </c>
      <c r="B193" s="442" t="s">
        <v>624</v>
      </c>
      <c r="C193" s="442" t="s">
        <v>587</v>
      </c>
      <c r="D193" s="542">
        <v>274.846</v>
      </c>
      <c r="E193" s="542">
        <v>284.45600000000002</v>
      </c>
      <c r="F193" s="542">
        <v>181.35031000000001</v>
      </c>
      <c r="G193" s="542">
        <v>252.74299999999999</v>
      </c>
    </row>
    <row r="194" spans="1:7" x14ac:dyDescent="0.2">
      <c r="A194" s="445">
        <v>202</v>
      </c>
      <c r="B194" s="442" t="s">
        <v>624</v>
      </c>
      <c r="C194" s="442" t="s">
        <v>587</v>
      </c>
      <c r="D194" s="542">
        <v>274.846</v>
      </c>
      <c r="E194" s="542">
        <v>284.45600000000002</v>
      </c>
      <c r="F194" s="542">
        <v>181.35031000000001</v>
      </c>
      <c r="G194" s="542">
        <v>252.74299999999999</v>
      </c>
    </row>
    <row r="195" spans="1:7" x14ac:dyDescent="0.2">
      <c r="A195" s="445">
        <v>203</v>
      </c>
      <c r="B195" s="442" t="s">
        <v>624</v>
      </c>
      <c r="C195" s="442" t="s">
        <v>587</v>
      </c>
      <c r="D195" s="542">
        <v>274.846</v>
      </c>
      <c r="E195" s="542">
        <v>284.45600000000002</v>
      </c>
      <c r="F195" s="542">
        <v>181.35031000000001</v>
      </c>
      <c r="G195" s="542">
        <v>252.74299999999999</v>
      </c>
    </row>
    <row r="196" spans="1:7" x14ac:dyDescent="0.2">
      <c r="A196" s="445">
        <v>204</v>
      </c>
      <c r="B196" s="442" t="s">
        <v>624</v>
      </c>
      <c r="C196" s="442" t="s">
        <v>587</v>
      </c>
      <c r="D196" s="542">
        <v>274.846</v>
      </c>
      <c r="E196" s="542">
        <v>284.45600000000002</v>
      </c>
      <c r="F196" s="542">
        <v>181.35031000000001</v>
      </c>
      <c r="G196" s="542">
        <v>252.74299999999999</v>
      </c>
    </row>
    <row r="197" spans="1:7" x14ac:dyDescent="0.2">
      <c r="A197" s="445">
        <v>205</v>
      </c>
      <c r="B197" s="442" t="s">
        <v>624</v>
      </c>
      <c r="C197" s="442" t="s">
        <v>587</v>
      </c>
      <c r="D197" s="542">
        <v>274.846</v>
      </c>
      <c r="E197" s="542">
        <v>284.45600000000002</v>
      </c>
      <c r="F197" s="542">
        <v>181.35031000000001</v>
      </c>
      <c r="G197" s="542">
        <v>252.74299999999999</v>
      </c>
    </row>
    <row r="198" spans="1:7" x14ac:dyDescent="0.2">
      <c r="A198" s="445">
        <v>206</v>
      </c>
      <c r="B198" s="442" t="s">
        <v>625</v>
      </c>
      <c r="C198" s="442" t="s">
        <v>626</v>
      </c>
      <c r="D198" s="542">
        <v>265.12200000000001</v>
      </c>
      <c r="E198" s="542">
        <v>274.392</v>
      </c>
      <c r="F198" s="542">
        <v>174.93417000000002</v>
      </c>
      <c r="G198" s="542">
        <v>243.80100000000002</v>
      </c>
    </row>
    <row r="199" spans="1:7" x14ac:dyDescent="0.2">
      <c r="A199" s="445">
        <v>207</v>
      </c>
      <c r="B199" s="442" t="s">
        <v>625</v>
      </c>
      <c r="C199" s="442" t="s">
        <v>627</v>
      </c>
      <c r="D199" s="542">
        <v>266.55200000000002</v>
      </c>
      <c r="E199" s="542">
        <v>275.87200000000001</v>
      </c>
      <c r="F199" s="542">
        <v>175.87772000000001</v>
      </c>
      <c r="G199" s="542">
        <v>245.11600000000001</v>
      </c>
    </row>
    <row r="200" spans="1:7" x14ac:dyDescent="0.2">
      <c r="A200" s="445">
        <v>208</v>
      </c>
      <c r="B200" s="442" t="s">
        <v>625</v>
      </c>
      <c r="C200" s="442" t="s">
        <v>627</v>
      </c>
      <c r="D200" s="542">
        <v>266.55200000000002</v>
      </c>
      <c r="E200" s="542">
        <v>275.87200000000001</v>
      </c>
      <c r="F200" s="542">
        <v>175.87772000000001</v>
      </c>
      <c r="G200" s="542">
        <v>245.11600000000001</v>
      </c>
    </row>
    <row r="201" spans="1:7" x14ac:dyDescent="0.2">
      <c r="A201" s="445">
        <v>209</v>
      </c>
      <c r="B201" s="442" t="s">
        <v>625</v>
      </c>
      <c r="C201" s="442" t="s">
        <v>628</v>
      </c>
      <c r="D201" s="542">
        <v>263.97800000000001</v>
      </c>
      <c r="E201" s="542">
        <v>273.20800000000003</v>
      </c>
      <c r="F201" s="542">
        <v>174.17933000000002</v>
      </c>
      <c r="G201" s="542">
        <v>242.74900000000002</v>
      </c>
    </row>
    <row r="202" spans="1:7" x14ac:dyDescent="0.2">
      <c r="A202" s="445">
        <v>210</v>
      </c>
      <c r="B202" s="442" t="s">
        <v>625</v>
      </c>
      <c r="C202" s="442" t="s">
        <v>629</v>
      </c>
      <c r="D202" s="542">
        <v>268.26799999999997</v>
      </c>
      <c r="E202" s="542">
        <v>277.64799999999997</v>
      </c>
      <c r="F202" s="542">
        <v>177.00997999999998</v>
      </c>
      <c r="G202" s="542">
        <v>246.69399999999999</v>
      </c>
    </row>
    <row r="203" spans="1:7" x14ac:dyDescent="0.2">
      <c r="A203" s="445">
        <v>211</v>
      </c>
      <c r="B203" s="442" t="s">
        <v>625</v>
      </c>
      <c r="C203" s="442" t="s">
        <v>629</v>
      </c>
      <c r="D203" s="542">
        <v>268.26799999999997</v>
      </c>
      <c r="E203" s="542">
        <v>277.64799999999997</v>
      </c>
      <c r="F203" s="542">
        <v>177.00997999999998</v>
      </c>
      <c r="G203" s="542">
        <v>246.69399999999999</v>
      </c>
    </row>
    <row r="204" spans="1:7" x14ac:dyDescent="0.2">
      <c r="A204" s="445">
        <v>212</v>
      </c>
      <c r="B204" s="442" t="s">
        <v>625</v>
      </c>
      <c r="C204" s="442" t="s">
        <v>629</v>
      </c>
      <c r="D204" s="542">
        <v>268.26799999999997</v>
      </c>
      <c r="E204" s="542">
        <v>277.64799999999997</v>
      </c>
      <c r="F204" s="542">
        <v>177.00997999999998</v>
      </c>
      <c r="G204" s="542">
        <v>246.69399999999999</v>
      </c>
    </row>
    <row r="205" spans="1:7" x14ac:dyDescent="0.2">
      <c r="A205" s="445">
        <v>214</v>
      </c>
      <c r="B205" s="442" t="s">
        <v>625</v>
      </c>
      <c r="C205" s="442" t="s">
        <v>630</v>
      </c>
      <c r="D205" s="542">
        <v>269.12599999999998</v>
      </c>
      <c r="E205" s="542">
        <v>278.536</v>
      </c>
      <c r="F205" s="542">
        <v>177.57611</v>
      </c>
      <c r="G205" s="542">
        <v>247.48299999999998</v>
      </c>
    </row>
    <row r="206" spans="1:7" x14ac:dyDescent="0.2">
      <c r="A206" s="445">
        <v>215</v>
      </c>
      <c r="B206" s="442" t="s">
        <v>625</v>
      </c>
      <c r="C206" s="442" t="s">
        <v>631</v>
      </c>
      <c r="D206" s="542">
        <v>260.54599999999999</v>
      </c>
      <c r="E206" s="542">
        <v>269.65600000000001</v>
      </c>
      <c r="F206" s="542">
        <v>171.91481000000002</v>
      </c>
      <c r="G206" s="542">
        <v>239.59300000000002</v>
      </c>
    </row>
    <row r="207" spans="1:7" x14ac:dyDescent="0.2">
      <c r="A207" s="445">
        <v>216</v>
      </c>
      <c r="B207" s="442" t="s">
        <v>625</v>
      </c>
      <c r="C207" s="442" t="s">
        <v>632</v>
      </c>
      <c r="D207" s="542">
        <v>253.11</v>
      </c>
      <c r="E207" s="542">
        <v>261.95999999999998</v>
      </c>
      <c r="F207" s="542">
        <v>167.00835000000001</v>
      </c>
      <c r="G207" s="542">
        <v>232.755</v>
      </c>
    </row>
    <row r="208" spans="1:7" x14ac:dyDescent="0.2">
      <c r="A208" s="445">
        <v>217</v>
      </c>
      <c r="B208" s="442" t="s">
        <v>625</v>
      </c>
      <c r="C208" s="442" t="s">
        <v>633</v>
      </c>
      <c r="D208" s="542">
        <v>263.12</v>
      </c>
      <c r="E208" s="542">
        <v>272.32</v>
      </c>
      <c r="F208" s="542">
        <v>173.61320000000001</v>
      </c>
      <c r="G208" s="542">
        <v>241.96</v>
      </c>
    </row>
    <row r="209" spans="1:7" x14ac:dyDescent="0.2">
      <c r="A209" s="445">
        <v>218</v>
      </c>
      <c r="B209" s="442" t="s">
        <v>625</v>
      </c>
      <c r="C209" s="442" t="s">
        <v>634</v>
      </c>
      <c r="D209" s="542">
        <v>244.244</v>
      </c>
      <c r="E209" s="542">
        <v>252.78399999999999</v>
      </c>
      <c r="F209" s="542">
        <v>161.15834000000001</v>
      </c>
      <c r="G209" s="542">
        <v>224.602</v>
      </c>
    </row>
    <row r="210" spans="1:7" x14ac:dyDescent="0.2">
      <c r="A210" s="445">
        <v>219</v>
      </c>
      <c r="B210" s="442" t="s">
        <v>625</v>
      </c>
      <c r="C210" s="442" t="s">
        <v>635</v>
      </c>
      <c r="D210" s="542">
        <v>261.976</v>
      </c>
      <c r="E210" s="542">
        <v>271.13600000000002</v>
      </c>
      <c r="F210" s="542">
        <v>172.85836</v>
      </c>
      <c r="G210" s="542">
        <v>240.90800000000002</v>
      </c>
    </row>
    <row r="211" spans="1:7" x14ac:dyDescent="0.2">
      <c r="A211" s="445">
        <v>220</v>
      </c>
      <c r="B211" s="442" t="s">
        <v>636</v>
      </c>
      <c r="C211" s="442" t="s">
        <v>637</v>
      </c>
      <c r="D211" s="542">
        <v>265.12200000000001</v>
      </c>
      <c r="E211" s="542">
        <v>274.392</v>
      </c>
      <c r="F211" s="542">
        <v>174.93417000000002</v>
      </c>
      <c r="G211" s="542">
        <v>243.80100000000002</v>
      </c>
    </row>
    <row r="212" spans="1:7" x14ac:dyDescent="0.2">
      <c r="A212" s="445">
        <v>221</v>
      </c>
      <c r="B212" s="442" t="s">
        <v>636</v>
      </c>
      <c r="C212" s="442" t="s">
        <v>637</v>
      </c>
      <c r="D212" s="542">
        <v>265.12200000000001</v>
      </c>
      <c r="E212" s="542">
        <v>274.392</v>
      </c>
      <c r="F212" s="542">
        <v>174.93417000000002</v>
      </c>
      <c r="G212" s="542">
        <v>243.80100000000002</v>
      </c>
    </row>
    <row r="213" spans="1:7" x14ac:dyDescent="0.2">
      <c r="A213" s="445">
        <v>222</v>
      </c>
      <c r="B213" s="442" t="s">
        <v>636</v>
      </c>
      <c r="C213" s="442" t="s">
        <v>638</v>
      </c>
      <c r="D213" s="542">
        <v>267.12400000000002</v>
      </c>
      <c r="E213" s="542">
        <v>276.464</v>
      </c>
      <c r="F213" s="542">
        <v>176.25514000000001</v>
      </c>
      <c r="G213" s="542">
        <v>245.64200000000002</v>
      </c>
    </row>
    <row r="214" spans="1:7" x14ac:dyDescent="0.2">
      <c r="A214" s="445">
        <v>223</v>
      </c>
      <c r="B214" s="442" t="s">
        <v>636</v>
      </c>
      <c r="C214" s="442" t="s">
        <v>639</v>
      </c>
      <c r="D214" s="542">
        <v>266.55200000000002</v>
      </c>
      <c r="E214" s="542">
        <v>275.87200000000001</v>
      </c>
      <c r="F214" s="542">
        <v>175.87772000000001</v>
      </c>
      <c r="G214" s="542">
        <v>245.11600000000001</v>
      </c>
    </row>
    <row r="215" spans="1:7" x14ac:dyDescent="0.2">
      <c r="A215" s="445">
        <v>224</v>
      </c>
      <c r="B215" s="442" t="s">
        <v>636</v>
      </c>
      <c r="C215" s="442" t="s">
        <v>640</v>
      </c>
      <c r="D215" s="542">
        <v>261.404</v>
      </c>
      <c r="E215" s="542">
        <v>270.54399999999998</v>
      </c>
      <c r="F215" s="542">
        <v>172.48094</v>
      </c>
      <c r="G215" s="542">
        <v>240.38200000000001</v>
      </c>
    </row>
    <row r="216" spans="1:7" x14ac:dyDescent="0.2">
      <c r="A216" s="445">
        <v>225</v>
      </c>
      <c r="B216" s="442" t="s">
        <v>636</v>
      </c>
      <c r="C216" s="442" t="s">
        <v>640</v>
      </c>
      <c r="D216" s="542">
        <v>261.404</v>
      </c>
      <c r="E216" s="542">
        <v>270.54399999999998</v>
      </c>
      <c r="F216" s="542">
        <v>172.48094</v>
      </c>
      <c r="G216" s="542">
        <v>240.38200000000001</v>
      </c>
    </row>
    <row r="217" spans="1:7" x14ac:dyDescent="0.2">
      <c r="A217" s="445">
        <v>226</v>
      </c>
      <c r="B217" s="442" t="s">
        <v>636</v>
      </c>
      <c r="C217" s="442" t="s">
        <v>641</v>
      </c>
      <c r="D217" s="542">
        <v>258.54399999999998</v>
      </c>
      <c r="E217" s="542">
        <v>267.584</v>
      </c>
      <c r="F217" s="542">
        <v>170.59384</v>
      </c>
      <c r="G217" s="542">
        <v>237.75200000000001</v>
      </c>
    </row>
    <row r="218" spans="1:7" x14ac:dyDescent="0.2">
      <c r="A218" s="445">
        <v>227</v>
      </c>
      <c r="B218" s="442" t="s">
        <v>636</v>
      </c>
      <c r="C218" s="442" t="s">
        <v>642</v>
      </c>
      <c r="D218" s="542">
        <v>265.12200000000001</v>
      </c>
      <c r="E218" s="542">
        <v>274.392</v>
      </c>
      <c r="F218" s="542">
        <v>174.93417000000002</v>
      </c>
      <c r="G218" s="542">
        <v>243.80100000000002</v>
      </c>
    </row>
    <row r="219" spans="1:7" x14ac:dyDescent="0.2">
      <c r="A219" s="445">
        <v>228</v>
      </c>
      <c r="B219" s="442" t="s">
        <v>636</v>
      </c>
      <c r="C219" s="442" t="s">
        <v>643</v>
      </c>
      <c r="D219" s="542">
        <v>250.822</v>
      </c>
      <c r="E219" s="542">
        <v>259.59199999999998</v>
      </c>
      <c r="F219" s="542">
        <v>165.49867</v>
      </c>
      <c r="G219" s="542">
        <v>230.65100000000001</v>
      </c>
    </row>
    <row r="220" spans="1:7" x14ac:dyDescent="0.2">
      <c r="A220" s="445">
        <v>229</v>
      </c>
      <c r="B220" s="442" t="s">
        <v>636</v>
      </c>
      <c r="C220" s="442" t="s">
        <v>644</v>
      </c>
      <c r="D220" s="542">
        <v>255.398</v>
      </c>
      <c r="E220" s="542">
        <v>264.32800000000003</v>
      </c>
      <c r="F220" s="542">
        <v>168.51803000000001</v>
      </c>
      <c r="G220" s="542">
        <v>234.85900000000001</v>
      </c>
    </row>
    <row r="221" spans="1:7" x14ac:dyDescent="0.2">
      <c r="A221" s="445">
        <v>230</v>
      </c>
      <c r="B221" s="442" t="s">
        <v>636</v>
      </c>
      <c r="C221" s="442" t="s">
        <v>645</v>
      </c>
      <c r="D221" s="542">
        <v>255.398</v>
      </c>
      <c r="E221" s="542">
        <v>264.32800000000003</v>
      </c>
      <c r="F221" s="542">
        <v>168.51803000000001</v>
      </c>
      <c r="G221" s="542">
        <v>234.85900000000001</v>
      </c>
    </row>
    <row r="222" spans="1:7" x14ac:dyDescent="0.2">
      <c r="A222" s="445">
        <v>231</v>
      </c>
      <c r="B222" s="442" t="s">
        <v>636</v>
      </c>
      <c r="C222" s="442" t="s">
        <v>645</v>
      </c>
      <c r="D222" s="542">
        <v>255.398</v>
      </c>
      <c r="E222" s="542">
        <v>264.32800000000003</v>
      </c>
      <c r="F222" s="542">
        <v>168.51803000000001</v>
      </c>
      <c r="G222" s="542">
        <v>234.85900000000001</v>
      </c>
    </row>
    <row r="223" spans="1:7" x14ac:dyDescent="0.2">
      <c r="A223" s="445">
        <v>232</v>
      </c>
      <c r="B223" s="442" t="s">
        <v>636</v>
      </c>
      <c r="C223" s="442" t="s">
        <v>645</v>
      </c>
      <c r="D223" s="542">
        <v>255.398</v>
      </c>
      <c r="E223" s="542">
        <v>264.32800000000003</v>
      </c>
      <c r="F223" s="542">
        <v>168.51803000000001</v>
      </c>
      <c r="G223" s="542">
        <v>234.85900000000001</v>
      </c>
    </row>
    <row r="224" spans="1:7" x14ac:dyDescent="0.2">
      <c r="A224" s="445">
        <v>233</v>
      </c>
      <c r="B224" s="442" t="s">
        <v>636</v>
      </c>
      <c r="C224" s="442" t="s">
        <v>646</v>
      </c>
      <c r="D224" s="542">
        <v>248.24799999999999</v>
      </c>
      <c r="E224" s="542">
        <v>256.928</v>
      </c>
      <c r="F224" s="542">
        <v>163.80028000000001</v>
      </c>
      <c r="G224" s="542">
        <v>228.28399999999999</v>
      </c>
    </row>
    <row r="225" spans="1:7" x14ac:dyDescent="0.2">
      <c r="A225" s="445">
        <v>234</v>
      </c>
      <c r="B225" s="442" t="s">
        <v>636</v>
      </c>
      <c r="C225" s="442" t="s">
        <v>646</v>
      </c>
      <c r="D225" s="542">
        <v>248.24799999999999</v>
      </c>
      <c r="E225" s="542">
        <v>256.928</v>
      </c>
      <c r="F225" s="542">
        <v>163.80028000000001</v>
      </c>
      <c r="G225" s="542">
        <v>228.28399999999999</v>
      </c>
    </row>
    <row r="226" spans="1:7" x14ac:dyDescent="0.2">
      <c r="A226" s="445">
        <v>235</v>
      </c>
      <c r="B226" s="442" t="s">
        <v>636</v>
      </c>
      <c r="C226" s="442" t="s">
        <v>646</v>
      </c>
      <c r="D226" s="542">
        <v>248.24799999999999</v>
      </c>
      <c r="E226" s="542">
        <v>256.928</v>
      </c>
      <c r="F226" s="542">
        <v>163.80028000000001</v>
      </c>
      <c r="G226" s="542">
        <v>228.28399999999999</v>
      </c>
    </row>
    <row r="227" spans="1:7" x14ac:dyDescent="0.2">
      <c r="A227" s="445">
        <v>236</v>
      </c>
      <c r="B227" s="442" t="s">
        <v>636</v>
      </c>
      <c r="C227" s="442" t="s">
        <v>647</v>
      </c>
      <c r="D227" s="542">
        <v>245.38800000000001</v>
      </c>
      <c r="E227" s="542">
        <v>253.96799999999999</v>
      </c>
      <c r="F227" s="542">
        <v>161.91318000000001</v>
      </c>
      <c r="G227" s="542">
        <v>225.654</v>
      </c>
    </row>
    <row r="228" spans="1:7" x14ac:dyDescent="0.2">
      <c r="A228" s="445">
        <v>237</v>
      </c>
      <c r="B228" s="442" t="s">
        <v>636</v>
      </c>
      <c r="C228" s="442" t="s">
        <v>454</v>
      </c>
      <c r="D228" s="542">
        <v>244.53</v>
      </c>
      <c r="E228" s="542">
        <v>253.07999999999998</v>
      </c>
      <c r="F228" s="542">
        <v>161.34705</v>
      </c>
      <c r="G228" s="542">
        <v>224.86500000000001</v>
      </c>
    </row>
    <row r="229" spans="1:7" x14ac:dyDescent="0.2">
      <c r="A229" s="445">
        <v>238</v>
      </c>
      <c r="B229" s="442" t="s">
        <v>636</v>
      </c>
      <c r="C229" s="442" t="s">
        <v>648</v>
      </c>
      <c r="D229" s="542">
        <v>254.54</v>
      </c>
      <c r="E229" s="542">
        <v>263.44</v>
      </c>
      <c r="F229" s="542">
        <v>167.95190000000002</v>
      </c>
      <c r="G229" s="542">
        <v>234.07</v>
      </c>
    </row>
    <row r="230" spans="1:7" x14ac:dyDescent="0.2">
      <c r="A230" s="445">
        <v>239</v>
      </c>
      <c r="B230" s="442" t="s">
        <v>636</v>
      </c>
      <c r="C230" s="442" t="s">
        <v>649</v>
      </c>
      <c r="D230" s="542">
        <v>243.1</v>
      </c>
      <c r="E230" s="542">
        <v>251.6</v>
      </c>
      <c r="F230" s="542">
        <v>160.40350000000001</v>
      </c>
      <c r="G230" s="542">
        <v>223.54999999999998</v>
      </c>
    </row>
    <row r="231" spans="1:7" x14ac:dyDescent="0.2">
      <c r="A231" s="445">
        <v>240</v>
      </c>
      <c r="B231" s="442" t="s">
        <v>636</v>
      </c>
      <c r="C231" s="442" t="s">
        <v>650</v>
      </c>
      <c r="D231" s="542">
        <v>248.82</v>
      </c>
      <c r="E231" s="542">
        <v>257.52</v>
      </c>
      <c r="F231" s="542">
        <v>164.17770000000002</v>
      </c>
      <c r="G231" s="542">
        <v>228.81</v>
      </c>
    </row>
    <row r="232" spans="1:7" x14ac:dyDescent="0.2">
      <c r="A232" s="445">
        <v>241</v>
      </c>
      <c r="B232" s="442" t="s">
        <v>636</v>
      </c>
      <c r="C232" s="442" t="s">
        <v>650</v>
      </c>
      <c r="D232" s="542">
        <v>248.82</v>
      </c>
      <c r="E232" s="542">
        <v>257.52</v>
      </c>
      <c r="F232" s="542">
        <v>164.17770000000002</v>
      </c>
      <c r="G232" s="542">
        <v>228.81</v>
      </c>
    </row>
    <row r="233" spans="1:7" x14ac:dyDescent="0.2">
      <c r="A233" s="445">
        <v>242</v>
      </c>
      <c r="B233" s="442" t="s">
        <v>636</v>
      </c>
      <c r="C233" s="442" t="s">
        <v>651</v>
      </c>
      <c r="D233" s="542">
        <v>234.51999999999998</v>
      </c>
      <c r="E233" s="542">
        <v>242.72</v>
      </c>
      <c r="F233" s="542">
        <v>154.7422</v>
      </c>
      <c r="G233" s="542">
        <v>215.66</v>
      </c>
    </row>
    <row r="234" spans="1:7" x14ac:dyDescent="0.2">
      <c r="A234" s="445">
        <v>243</v>
      </c>
      <c r="B234" s="442" t="s">
        <v>636</v>
      </c>
      <c r="C234" s="442" t="s">
        <v>652</v>
      </c>
      <c r="D234" s="542">
        <v>247.96199999999999</v>
      </c>
      <c r="E234" s="542">
        <v>256.63200000000001</v>
      </c>
      <c r="F234" s="542">
        <v>163.61157</v>
      </c>
      <c r="G234" s="542">
        <v>228.02099999999999</v>
      </c>
    </row>
    <row r="235" spans="1:7" x14ac:dyDescent="0.2">
      <c r="A235" s="445">
        <v>244</v>
      </c>
      <c r="B235" s="442" t="s">
        <v>636</v>
      </c>
      <c r="C235" s="442" t="s">
        <v>653</v>
      </c>
      <c r="D235" s="542">
        <v>246.24600000000001</v>
      </c>
      <c r="E235" s="542">
        <v>254.85599999999999</v>
      </c>
      <c r="F235" s="542">
        <v>162.47931</v>
      </c>
      <c r="G235" s="542">
        <v>226.44299999999998</v>
      </c>
    </row>
    <row r="236" spans="1:7" x14ac:dyDescent="0.2">
      <c r="A236" s="445">
        <v>245</v>
      </c>
      <c r="B236" s="442" t="s">
        <v>636</v>
      </c>
      <c r="C236" s="442" t="s">
        <v>654</v>
      </c>
      <c r="D236" s="542">
        <v>252.53800000000001</v>
      </c>
      <c r="E236" s="542">
        <v>261.36799999999999</v>
      </c>
      <c r="F236" s="542">
        <v>166.63093000000001</v>
      </c>
      <c r="G236" s="542">
        <v>232.22900000000001</v>
      </c>
    </row>
    <row r="237" spans="1:7" x14ac:dyDescent="0.2">
      <c r="A237" s="445">
        <v>246</v>
      </c>
      <c r="B237" s="442" t="s">
        <v>636</v>
      </c>
      <c r="C237" s="442" t="s">
        <v>655</v>
      </c>
      <c r="D237" s="542">
        <v>240.23999999999998</v>
      </c>
      <c r="E237" s="542">
        <v>248.64</v>
      </c>
      <c r="F237" s="542">
        <v>158.5164</v>
      </c>
      <c r="G237" s="542">
        <v>220.92</v>
      </c>
    </row>
    <row r="238" spans="1:7" x14ac:dyDescent="0.2">
      <c r="A238" s="445">
        <v>247</v>
      </c>
      <c r="B238" s="442" t="s">
        <v>656</v>
      </c>
      <c r="C238" s="442" t="s">
        <v>657</v>
      </c>
      <c r="D238" s="542">
        <v>265.69400000000002</v>
      </c>
      <c r="E238" s="542">
        <v>274.98400000000004</v>
      </c>
      <c r="F238" s="542">
        <v>175.31159000000002</v>
      </c>
      <c r="G238" s="542">
        <v>244.32700000000003</v>
      </c>
    </row>
    <row r="239" spans="1:7" x14ac:dyDescent="0.2">
      <c r="A239" s="445">
        <v>248</v>
      </c>
      <c r="B239" s="442" t="s">
        <v>656</v>
      </c>
      <c r="C239" s="442" t="s">
        <v>657</v>
      </c>
      <c r="D239" s="542">
        <v>265.69400000000002</v>
      </c>
      <c r="E239" s="542">
        <v>274.98400000000004</v>
      </c>
      <c r="F239" s="542">
        <v>175.31159000000002</v>
      </c>
      <c r="G239" s="542">
        <v>244.32700000000003</v>
      </c>
    </row>
    <row r="240" spans="1:7" x14ac:dyDescent="0.2">
      <c r="A240" s="445">
        <v>249</v>
      </c>
      <c r="B240" s="442" t="s">
        <v>656</v>
      </c>
      <c r="C240" s="442" t="s">
        <v>658</v>
      </c>
      <c r="D240" s="542">
        <v>266.26600000000002</v>
      </c>
      <c r="E240" s="542">
        <v>275.57600000000002</v>
      </c>
      <c r="F240" s="542">
        <v>175.68901000000002</v>
      </c>
      <c r="G240" s="542">
        <v>244.85300000000001</v>
      </c>
    </row>
    <row r="241" spans="1:7" x14ac:dyDescent="0.2">
      <c r="A241" s="445">
        <v>250</v>
      </c>
      <c r="B241" s="442" t="s">
        <v>656</v>
      </c>
      <c r="C241" s="442" t="s">
        <v>450</v>
      </c>
      <c r="D241" s="542">
        <v>266.55200000000002</v>
      </c>
      <c r="E241" s="542">
        <v>275.87200000000001</v>
      </c>
      <c r="F241" s="542">
        <v>175.87772000000001</v>
      </c>
      <c r="G241" s="542">
        <v>245.11600000000001</v>
      </c>
    </row>
    <row r="242" spans="1:7" x14ac:dyDescent="0.2">
      <c r="A242" s="445">
        <v>251</v>
      </c>
      <c r="B242" s="442" t="s">
        <v>656</v>
      </c>
      <c r="C242" s="442" t="s">
        <v>450</v>
      </c>
      <c r="D242" s="542">
        <v>266.55200000000002</v>
      </c>
      <c r="E242" s="542">
        <v>275.87200000000001</v>
      </c>
      <c r="F242" s="542">
        <v>175.87772000000001</v>
      </c>
      <c r="G242" s="542">
        <v>245.11600000000001</v>
      </c>
    </row>
    <row r="243" spans="1:7" x14ac:dyDescent="0.2">
      <c r="A243" s="445">
        <v>252</v>
      </c>
      <c r="B243" s="442" t="s">
        <v>656</v>
      </c>
      <c r="C243" s="442" t="s">
        <v>450</v>
      </c>
      <c r="D243" s="542">
        <v>266.55200000000002</v>
      </c>
      <c r="E243" s="542">
        <v>275.87200000000001</v>
      </c>
      <c r="F243" s="542">
        <v>175.87772000000001</v>
      </c>
      <c r="G243" s="542">
        <v>245.11600000000001</v>
      </c>
    </row>
    <row r="244" spans="1:7" x14ac:dyDescent="0.2">
      <c r="A244" s="445">
        <v>253</v>
      </c>
      <c r="B244" s="442" t="s">
        <v>656</v>
      </c>
      <c r="C244" s="442" t="s">
        <v>450</v>
      </c>
      <c r="D244" s="542">
        <v>266.55200000000002</v>
      </c>
      <c r="E244" s="542">
        <v>275.87200000000001</v>
      </c>
      <c r="F244" s="542">
        <v>175.87772000000001</v>
      </c>
      <c r="G244" s="542">
        <v>245.11600000000001</v>
      </c>
    </row>
    <row r="245" spans="1:7" x14ac:dyDescent="0.2">
      <c r="A245" s="445">
        <v>254</v>
      </c>
      <c r="B245" s="442" t="s">
        <v>656</v>
      </c>
      <c r="C245" s="442" t="s">
        <v>659</v>
      </c>
      <c r="D245" s="542">
        <v>260.26</v>
      </c>
      <c r="E245" s="542">
        <v>269.36</v>
      </c>
      <c r="F245" s="542">
        <v>171.7261</v>
      </c>
      <c r="G245" s="542">
        <v>239.33</v>
      </c>
    </row>
    <row r="246" spans="1:7" x14ac:dyDescent="0.2">
      <c r="A246" s="445">
        <v>255</v>
      </c>
      <c r="B246" s="442" t="s">
        <v>656</v>
      </c>
      <c r="C246" s="442" t="s">
        <v>660</v>
      </c>
      <c r="D246" s="542">
        <v>271.98599999999999</v>
      </c>
      <c r="E246" s="542">
        <v>281.49599999999998</v>
      </c>
      <c r="F246" s="542">
        <v>179.46321</v>
      </c>
      <c r="G246" s="542">
        <v>250.113</v>
      </c>
    </row>
    <row r="247" spans="1:7" x14ac:dyDescent="0.2">
      <c r="A247" s="445">
        <v>256</v>
      </c>
      <c r="B247" s="442" t="s">
        <v>656</v>
      </c>
      <c r="C247" s="442" t="s">
        <v>660</v>
      </c>
      <c r="D247" s="542">
        <v>271.98599999999999</v>
      </c>
      <c r="E247" s="542">
        <v>281.49599999999998</v>
      </c>
      <c r="F247" s="542">
        <v>179.46321</v>
      </c>
      <c r="G247" s="542">
        <v>250.113</v>
      </c>
    </row>
    <row r="248" spans="1:7" x14ac:dyDescent="0.2">
      <c r="A248" s="445">
        <v>257</v>
      </c>
      <c r="B248" s="442" t="s">
        <v>656</v>
      </c>
      <c r="C248" s="442" t="s">
        <v>660</v>
      </c>
      <c r="D248" s="542">
        <v>271.98599999999999</v>
      </c>
      <c r="E248" s="542">
        <v>281.49599999999998</v>
      </c>
      <c r="F248" s="542">
        <v>179.46321</v>
      </c>
      <c r="G248" s="542">
        <v>250.113</v>
      </c>
    </row>
    <row r="249" spans="1:7" x14ac:dyDescent="0.2">
      <c r="A249" s="445">
        <v>258</v>
      </c>
      <c r="B249" s="442" t="s">
        <v>656</v>
      </c>
      <c r="C249" s="442" t="s">
        <v>661</v>
      </c>
      <c r="D249" s="542">
        <v>262.262</v>
      </c>
      <c r="E249" s="542">
        <v>271.43200000000002</v>
      </c>
      <c r="F249" s="542">
        <v>173.04707000000002</v>
      </c>
      <c r="G249" s="542">
        <v>241.17100000000002</v>
      </c>
    </row>
    <row r="250" spans="1:7" x14ac:dyDescent="0.2">
      <c r="A250" s="445">
        <v>259</v>
      </c>
      <c r="B250" s="442" t="s">
        <v>656</v>
      </c>
      <c r="C250" s="442" t="s">
        <v>661</v>
      </c>
      <c r="D250" s="542">
        <v>262.262</v>
      </c>
      <c r="E250" s="542">
        <v>271.43200000000002</v>
      </c>
      <c r="F250" s="542">
        <v>173.04707000000002</v>
      </c>
      <c r="G250" s="542">
        <v>241.17100000000002</v>
      </c>
    </row>
    <row r="251" spans="1:7" x14ac:dyDescent="0.2">
      <c r="A251" s="445">
        <v>260</v>
      </c>
      <c r="B251" s="442" t="s">
        <v>656</v>
      </c>
      <c r="C251" s="442" t="s">
        <v>662</v>
      </c>
      <c r="D251" s="542">
        <v>274.56</v>
      </c>
      <c r="E251" s="542">
        <v>284.15999999999997</v>
      </c>
      <c r="F251" s="542">
        <v>181.16159999999999</v>
      </c>
      <c r="G251" s="542">
        <v>252.48</v>
      </c>
    </row>
    <row r="252" spans="1:7" x14ac:dyDescent="0.2">
      <c r="A252" s="445">
        <v>261</v>
      </c>
      <c r="B252" s="442" t="s">
        <v>656</v>
      </c>
      <c r="C252" s="442" t="s">
        <v>663</v>
      </c>
      <c r="D252" s="542">
        <v>269.12599999999998</v>
      </c>
      <c r="E252" s="542">
        <v>278.536</v>
      </c>
      <c r="F252" s="542">
        <v>177.57611</v>
      </c>
      <c r="G252" s="542">
        <v>247.48299999999998</v>
      </c>
    </row>
    <row r="253" spans="1:7" x14ac:dyDescent="0.2">
      <c r="A253" s="445">
        <v>262</v>
      </c>
      <c r="B253" s="442" t="s">
        <v>656</v>
      </c>
      <c r="C253" s="442" t="s">
        <v>664</v>
      </c>
      <c r="D253" s="542">
        <v>273.13</v>
      </c>
      <c r="E253" s="542">
        <v>282.68</v>
      </c>
      <c r="F253" s="542">
        <v>180.21805000000001</v>
      </c>
      <c r="G253" s="542">
        <v>251.16499999999999</v>
      </c>
    </row>
    <row r="254" spans="1:7" x14ac:dyDescent="0.2">
      <c r="A254" s="445">
        <v>263</v>
      </c>
      <c r="B254" s="442" t="s">
        <v>656</v>
      </c>
      <c r="C254" s="442" t="s">
        <v>665</v>
      </c>
      <c r="D254" s="542">
        <v>275.13200000000001</v>
      </c>
      <c r="E254" s="542">
        <v>284.75200000000001</v>
      </c>
      <c r="F254" s="542">
        <v>181.53901999999999</v>
      </c>
      <c r="G254" s="542">
        <v>253.006</v>
      </c>
    </row>
    <row r="255" spans="1:7" x14ac:dyDescent="0.2">
      <c r="A255" s="445">
        <v>264</v>
      </c>
      <c r="B255" s="442" t="s">
        <v>656</v>
      </c>
      <c r="C255" s="442" t="s">
        <v>665</v>
      </c>
      <c r="D255" s="542">
        <v>275.13200000000001</v>
      </c>
      <c r="E255" s="542">
        <v>284.75200000000001</v>
      </c>
      <c r="F255" s="542">
        <v>181.53901999999999</v>
      </c>
      <c r="G255" s="542">
        <v>253.006</v>
      </c>
    </row>
    <row r="256" spans="1:7" x14ac:dyDescent="0.2">
      <c r="A256" s="445">
        <v>265</v>
      </c>
      <c r="B256" s="442" t="s">
        <v>656</v>
      </c>
      <c r="C256" s="442" t="s">
        <v>666</v>
      </c>
      <c r="D256" s="542">
        <v>275.41800000000001</v>
      </c>
      <c r="E256" s="542">
        <v>285.048</v>
      </c>
      <c r="F256" s="542">
        <v>181.72773000000001</v>
      </c>
      <c r="G256" s="542">
        <v>253.26900000000001</v>
      </c>
    </row>
    <row r="257" spans="1:7" x14ac:dyDescent="0.2">
      <c r="A257" s="445">
        <v>266</v>
      </c>
      <c r="B257" s="442" t="s">
        <v>656</v>
      </c>
      <c r="C257" s="442" t="s">
        <v>667</v>
      </c>
      <c r="D257" s="542">
        <v>270.55599999999998</v>
      </c>
      <c r="E257" s="542">
        <v>280.01599999999996</v>
      </c>
      <c r="F257" s="542">
        <v>178.51965999999999</v>
      </c>
      <c r="G257" s="542">
        <v>248.79799999999997</v>
      </c>
    </row>
    <row r="258" spans="1:7" x14ac:dyDescent="0.2">
      <c r="A258" s="445">
        <v>267</v>
      </c>
      <c r="B258" s="442" t="s">
        <v>656</v>
      </c>
      <c r="C258" s="442" t="s">
        <v>668</v>
      </c>
      <c r="D258" s="542">
        <v>268.55399999999997</v>
      </c>
      <c r="E258" s="542">
        <v>277.94399999999996</v>
      </c>
      <c r="F258" s="542">
        <v>177.19869</v>
      </c>
      <c r="G258" s="542">
        <v>246.95699999999999</v>
      </c>
    </row>
    <row r="259" spans="1:7" x14ac:dyDescent="0.2">
      <c r="A259" s="445">
        <v>268</v>
      </c>
      <c r="B259" s="442" t="s">
        <v>656</v>
      </c>
      <c r="C259" s="442" t="s">
        <v>648</v>
      </c>
      <c r="D259" s="542">
        <v>266.55200000000002</v>
      </c>
      <c r="E259" s="542">
        <v>275.87200000000001</v>
      </c>
      <c r="F259" s="542">
        <v>175.87772000000001</v>
      </c>
      <c r="G259" s="542">
        <v>245.11600000000001</v>
      </c>
    </row>
    <row r="260" spans="1:7" x14ac:dyDescent="0.2">
      <c r="A260" s="445">
        <v>270</v>
      </c>
      <c r="B260" s="442" t="s">
        <v>669</v>
      </c>
      <c r="C260" s="442" t="s">
        <v>670</v>
      </c>
      <c r="D260" s="542">
        <v>243.672</v>
      </c>
      <c r="E260" s="542">
        <v>252.19200000000001</v>
      </c>
      <c r="F260" s="542">
        <v>160.78092000000001</v>
      </c>
      <c r="G260" s="542">
        <v>224.07599999999999</v>
      </c>
    </row>
    <row r="261" spans="1:7" x14ac:dyDescent="0.2">
      <c r="A261" s="445">
        <v>271</v>
      </c>
      <c r="B261" s="442" t="s">
        <v>669</v>
      </c>
      <c r="C261" s="442" t="s">
        <v>671</v>
      </c>
      <c r="D261" s="542">
        <v>243.672</v>
      </c>
      <c r="E261" s="542">
        <v>252.19200000000001</v>
      </c>
      <c r="F261" s="542">
        <v>160.78092000000001</v>
      </c>
      <c r="G261" s="542">
        <v>224.07599999999999</v>
      </c>
    </row>
    <row r="262" spans="1:7" x14ac:dyDescent="0.2">
      <c r="A262" s="445">
        <v>272</v>
      </c>
      <c r="B262" s="442" t="s">
        <v>669</v>
      </c>
      <c r="C262" s="442" t="s">
        <v>670</v>
      </c>
      <c r="D262" s="542">
        <v>243.672</v>
      </c>
      <c r="E262" s="542">
        <v>252.19200000000001</v>
      </c>
      <c r="F262" s="542">
        <v>160.78092000000001</v>
      </c>
      <c r="G262" s="542">
        <v>224.07599999999999</v>
      </c>
    </row>
    <row r="263" spans="1:7" x14ac:dyDescent="0.2">
      <c r="A263" s="445">
        <v>273</v>
      </c>
      <c r="B263" s="442" t="s">
        <v>669</v>
      </c>
      <c r="C263" s="442" t="s">
        <v>670</v>
      </c>
      <c r="D263" s="542">
        <v>243.672</v>
      </c>
      <c r="E263" s="542">
        <v>252.19200000000001</v>
      </c>
      <c r="F263" s="542">
        <v>160.78092000000001</v>
      </c>
      <c r="G263" s="542">
        <v>224.07599999999999</v>
      </c>
    </row>
    <row r="264" spans="1:7" x14ac:dyDescent="0.2">
      <c r="A264" s="445">
        <v>274</v>
      </c>
      <c r="B264" s="442" t="s">
        <v>669</v>
      </c>
      <c r="C264" s="442" t="s">
        <v>670</v>
      </c>
      <c r="D264" s="542">
        <v>243.672</v>
      </c>
      <c r="E264" s="542">
        <v>252.19200000000001</v>
      </c>
      <c r="F264" s="542">
        <v>160.78092000000001</v>
      </c>
      <c r="G264" s="542">
        <v>224.07599999999999</v>
      </c>
    </row>
    <row r="265" spans="1:7" x14ac:dyDescent="0.2">
      <c r="A265" s="445">
        <v>275</v>
      </c>
      <c r="B265" s="442" t="s">
        <v>669</v>
      </c>
      <c r="C265" s="442" t="s">
        <v>672</v>
      </c>
      <c r="D265" s="542">
        <v>241.67</v>
      </c>
      <c r="E265" s="542">
        <v>250.12</v>
      </c>
      <c r="F265" s="542">
        <v>159.45994999999999</v>
      </c>
      <c r="G265" s="542">
        <v>222.23499999999999</v>
      </c>
    </row>
    <row r="266" spans="1:7" x14ac:dyDescent="0.2">
      <c r="A266" s="445">
        <v>276</v>
      </c>
      <c r="B266" s="442" t="s">
        <v>669</v>
      </c>
      <c r="C266" s="442" t="s">
        <v>672</v>
      </c>
      <c r="D266" s="542">
        <v>241.67</v>
      </c>
      <c r="E266" s="542">
        <v>250.12</v>
      </c>
      <c r="F266" s="542">
        <v>159.45994999999999</v>
      </c>
      <c r="G266" s="542">
        <v>222.23499999999999</v>
      </c>
    </row>
    <row r="267" spans="1:7" x14ac:dyDescent="0.2">
      <c r="A267" s="445">
        <v>277</v>
      </c>
      <c r="B267" s="442" t="s">
        <v>669</v>
      </c>
      <c r="C267" s="442" t="s">
        <v>673</v>
      </c>
      <c r="D267" s="542">
        <v>246.24600000000001</v>
      </c>
      <c r="E267" s="542">
        <v>254.85599999999999</v>
      </c>
      <c r="F267" s="542">
        <v>162.47931</v>
      </c>
      <c r="G267" s="542">
        <v>226.44299999999998</v>
      </c>
    </row>
    <row r="268" spans="1:7" x14ac:dyDescent="0.2">
      <c r="A268" s="445">
        <v>278</v>
      </c>
      <c r="B268" s="442" t="s">
        <v>669</v>
      </c>
      <c r="C268" s="442" t="s">
        <v>674</v>
      </c>
      <c r="D268" s="542">
        <v>238.81</v>
      </c>
      <c r="E268" s="542">
        <v>247.16</v>
      </c>
      <c r="F268" s="542">
        <v>157.57284999999999</v>
      </c>
      <c r="G268" s="542">
        <v>219.60499999999999</v>
      </c>
    </row>
    <row r="269" spans="1:7" x14ac:dyDescent="0.2">
      <c r="A269" s="445">
        <v>279</v>
      </c>
      <c r="B269" s="442" t="s">
        <v>669</v>
      </c>
      <c r="C269" s="442" t="s">
        <v>675</v>
      </c>
      <c r="D269" s="542">
        <v>243.1</v>
      </c>
      <c r="E269" s="542">
        <v>251.6</v>
      </c>
      <c r="F269" s="542">
        <v>160.40350000000001</v>
      </c>
      <c r="G269" s="542">
        <v>223.54999999999998</v>
      </c>
    </row>
    <row r="270" spans="1:7" x14ac:dyDescent="0.2">
      <c r="A270" s="445">
        <v>280</v>
      </c>
      <c r="B270" s="442" t="s">
        <v>669</v>
      </c>
      <c r="C270" s="442" t="s">
        <v>676</v>
      </c>
      <c r="D270" s="542">
        <v>240.52599999999998</v>
      </c>
      <c r="E270" s="542">
        <v>248.93599999999998</v>
      </c>
      <c r="F270" s="542">
        <v>158.70510999999999</v>
      </c>
      <c r="G270" s="542">
        <v>221.18299999999999</v>
      </c>
    </row>
    <row r="271" spans="1:7" x14ac:dyDescent="0.2">
      <c r="A271" s="445">
        <v>281</v>
      </c>
      <c r="B271" s="442" t="s">
        <v>669</v>
      </c>
      <c r="C271" s="442" t="s">
        <v>677</v>
      </c>
      <c r="D271" s="542">
        <v>248.82</v>
      </c>
      <c r="E271" s="542">
        <v>257.52</v>
      </c>
      <c r="F271" s="542">
        <v>164.17770000000002</v>
      </c>
      <c r="G271" s="542">
        <v>228.81</v>
      </c>
    </row>
    <row r="272" spans="1:7" x14ac:dyDescent="0.2">
      <c r="A272" s="445">
        <v>282</v>
      </c>
      <c r="B272" s="442" t="s">
        <v>669</v>
      </c>
      <c r="C272" s="442" t="s">
        <v>677</v>
      </c>
      <c r="D272" s="542">
        <v>248.82</v>
      </c>
      <c r="E272" s="542">
        <v>257.52</v>
      </c>
      <c r="F272" s="542">
        <v>164.17770000000002</v>
      </c>
      <c r="G272" s="542">
        <v>228.81</v>
      </c>
    </row>
    <row r="273" spans="1:7" x14ac:dyDescent="0.2">
      <c r="A273" s="445">
        <v>283</v>
      </c>
      <c r="B273" s="442" t="s">
        <v>669</v>
      </c>
      <c r="C273" s="442" t="s">
        <v>678</v>
      </c>
      <c r="D273" s="542">
        <v>244.53</v>
      </c>
      <c r="E273" s="542">
        <v>253.07999999999998</v>
      </c>
      <c r="F273" s="542">
        <v>161.34705</v>
      </c>
      <c r="G273" s="542">
        <v>224.86500000000001</v>
      </c>
    </row>
    <row r="274" spans="1:7" x14ac:dyDescent="0.2">
      <c r="A274" s="445">
        <v>284</v>
      </c>
      <c r="B274" s="442" t="s">
        <v>669</v>
      </c>
      <c r="C274" s="442" t="s">
        <v>623</v>
      </c>
      <c r="D274" s="542">
        <v>236.80799999999999</v>
      </c>
      <c r="E274" s="542">
        <v>245.08799999999999</v>
      </c>
      <c r="F274" s="542">
        <v>156.25188</v>
      </c>
      <c r="G274" s="542">
        <v>217.76399999999998</v>
      </c>
    </row>
    <row r="275" spans="1:7" x14ac:dyDescent="0.2">
      <c r="A275" s="445">
        <v>285</v>
      </c>
      <c r="B275" s="442" t="s">
        <v>669</v>
      </c>
      <c r="C275" s="442" t="s">
        <v>679</v>
      </c>
      <c r="D275" s="542">
        <v>234.51999999999998</v>
      </c>
      <c r="E275" s="542">
        <v>242.72</v>
      </c>
      <c r="F275" s="542">
        <v>154.7422</v>
      </c>
      <c r="G275" s="542">
        <v>215.66</v>
      </c>
    </row>
    <row r="276" spans="1:7" x14ac:dyDescent="0.2">
      <c r="A276" s="445">
        <v>286</v>
      </c>
      <c r="B276" s="442" t="s">
        <v>669</v>
      </c>
      <c r="C276" s="442" t="s">
        <v>680</v>
      </c>
      <c r="D276" s="542">
        <v>237.09399999999999</v>
      </c>
      <c r="E276" s="542">
        <v>245.38399999999999</v>
      </c>
      <c r="F276" s="542">
        <v>156.44058999999999</v>
      </c>
      <c r="G276" s="542">
        <v>218.02699999999999</v>
      </c>
    </row>
    <row r="277" spans="1:7" x14ac:dyDescent="0.2">
      <c r="A277" s="445">
        <v>287</v>
      </c>
      <c r="B277" s="442" t="s">
        <v>669</v>
      </c>
      <c r="C277" s="442" t="s">
        <v>681</v>
      </c>
      <c r="D277" s="542">
        <v>239.096</v>
      </c>
      <c r="E277" s="542">
        <v>247.45599999999999</v>
      </c>
      <c r="F277" s="542">
        <v>157.76156</v>
      </c>
      <c r="G277" s="542">
        <v>219.86799999999999</v>
      </c>
    </row>
    <row r="278" spans="1:7" x14ac:dyDescent="0.2">
      <c r="A278" s="445">
        <v>288</v>
      </c>
      <c r="B278" s="442" t="s">
        <v>669</v>
      </c>
      <c r="C278" s="442" t="s">
        <v>681</v>
      </c>
      <c r="D278" s="542">
        <v>239.096</v>
      </c>
      <c r="E278" s="542">
        <v>247.45599999999999</v>
      </c>
      <c r="F278" s="542">
        <v>157.76156</v>
      </c>
      <c r="G278" s="542">
        <v>219.86799999999999</v>
      </c>
    </row>
    <row r="279" spans="1:7" x14ac:dyDescent="0.2">
      <c r="A279" s="445">
        <v>289</v>
      </c>
      <c r="B279" s="442" t="s">
        <v>669</v>
      </c>
      <c r="C279" s="442" t="s">
        <v>682</v>
      </c>
      <c r="D279" s="542">
        <v>235.37799999999999</v>
      </c>
      <c r="E279" s="542">
        <v>243.60799999999998</v>
      </c>
      <c r="F279" s="542">
        <v>155.30832999999998</v>
      </c>
      <c r="G279" s="542">
        <v>216.44899999999998</v>
      </c>
    </row>
    <row r="280" spans="1:7" x14ac:dyDescent="0.2">
      <c r="A280" s="445">
        <v>290</v>
      </c>
      <c r="B280" s="442" t="s">
        <v>683</v>
      </c>
      <c r="C280" s="442" t="s">
        <v>684</v>
      </c>
      <c r="D280" s="542">
        <v>244.244</v>
      </c>
      <c r="E280" s="542">
        <v>252.78399999999999</v>
      </c>
      <c r="F280" s="542">
        <v>161.15834000000001</v>
      </c>
      <c r="G280" s="542">
        <v>224.602</v>
      </c>
    </row>
    <row r="281" spans="1:7" x14ac:dyDescent="0.2">
      <c r="A281" s="445">
        <v>291</v>
      </c>
      <c r="B281" s="442" t="s">
        <v>683</v>
      </c>
      <c r="C281" s="442" t="s">
        <v>684</v>
      </c>
      <c r="D281" s="542">
        <v>244.244</v>
      </c>
      <c r="E281" s="542">
        <v>252.78399999999999</v>
      </c>
      <c r="F281" s="542">
        <v>161.15834000000001</v>
      </c>
      <c r="G281" s="542">
        <v>224.602</v>
      </c>
    </row>
    <row r="282" spans="1:7" x14ac:dyDescent="0.2">
      <c r="A282" s="445">
        <v>292</v>
      </c>
      <c r="B282" s="442" t="s">
        <v>683</v>
      </c>
      <c r="C282" s="442" t="s">
        <v>684</v>
      </c>
      <c r="D282" s="542">
        <v>244.244</v>
      </c>
      <c r="E282" s="542">
        <v>252.78399999999999</v>
      </c>
      <c r="F282" s="542">
        <v>161.15834000000001</v>
      </c>
      <c r="G282" s="542">
        <v>224.602</v>
      </c>
    </row>
    <row r="283" spans="1:7" x14ac:dyDescent="0.2">
      <c r="A283" s="445">
        <v>293</v>
      </c>
      <c r="B283" s="442" t="s">
        <v>683</v>
      </c>
      <c r="C283" s="442" t="s">
        <v>685</v>
      </c>
      <c r="D283" s="542">
        <v>242.52799999999999</v>
      </c>
      <c r="E283" s="542">
        <v>251.00799999999998</v>
      </c>
      <c r="F283" s="542">
        <v>160.02608000000001</v>
      </c>
      <c r="G283" s="542">
        <v>223.024</v>
      </c>
    </row>
    <row r="284" spans="1:7" x14ac:dyDescent="0.2">
      <c r="A284" s="445">
        <v>294</v>
      </c>
      <c r="B284" s="442" t="s">
        <v>683</v>
      </c>
      <c r="C284" s="442" t="s">
        <v>450</v>
      </c>
      <c r="D284" s="542">
        <v>245.67400000000001</v>
      </c>
      <c r="E284" s="542">
        <v>254.26400000000001</v>
      </c>
      <c r="F284" s="542">
        <v>162.10189</v>
      </c>
      <c r="G284" s="542">
        <v>225.917</v>
      </c>
    </row>
    <row r="285" spans="1:7" x14ac:dyDescent="0.2">
      <c r="A285" s="445">
        <v>295</v>
      </c>
      <c r="B285" s="442" t="s">
        <v>683</v>
      </c>
      <c r="C285" s="442" t="s">
        <v>686</v>
      </c>
      <c r="D285" s="542">
        <v>242.52799999999999</v>
      </c>
      <c r="E285" s="542">
        <v>251.00799999999998</v>
      </c>
      <c r="F285" s="542">
        <v>160.02608000000001</v>
      </c>
      <c r="G285" s="542">
        <v>223.024</v>
      </c>
    </row>
    <row r="286" spans="1:7" x14ac:dyDescent="0.2">
      <c r="A286" s="445">
        <v>296</v>
      </c>
      <c r="B286" s="442" t="s">
        <v>683</v>
      </c>
      <c r="C286" s="442" t="s">
        <v>687</v>
      </c>
      <c r="D286" s="542">
        <v>241.95599999999999</v>
      </c>
      <c r="E286" s="542">
        <v>250.416</v>
      </c>
      <c r="F286" s="542">
        <v>159.64866000000001</v>
      </c>
      <c r="G286" s="542">
        <v>222.49799999999999</v>
      </c>
    </row>
    <row r="287" spans="1:7" x14ac:dyDescent="0.2">
      <c r="A287" s="445">
        <v>297</v>
      </c>
      <c r="B287" s="442" t="s">
        <v>683</v>
      </c>
      <c r="C287" s="442" t="s">
        <v>688</v>
      </c>
      <c r="D287" s="542">
        <v>239.38199999999998</v>
      </c>
      <c r="E287" s="542">
        <v>247.75199999999998</v>
      </c>
      <c r="F287" s="542">
        <v>157.95026999999999</v>
      </c>
      <c r="G287" s="542">
        <v>220.131</v>
      </c>
    </row>
    <row r="288" spans="1:7" x14ac:dyDescent="0.2">
      <c r="A288" s="445">
        <v>298</v>
      </c>
      <c r="B288" s="442" t="s">
        <v>683</v>
      </c>
      <c r="C288" s="442" t="s">
        <v>689</v>
      </c>
      <c r="D288" s="542">
        <v>241.95599999999999</v>
      </c>
      <c r="E288" s="542">
        <v>250.416</v>
      </c>
      <c r="F288" s="542">
        <v>159.64866000000001</v>
      </c>
      <c r="G288" s="542">
        <v>222.49799999999999</v>
      </c>
    </row>
    <row r="289" spans="1:7" x14ac:dyDescent="0.2">
      <c r="A289" s="445">
        <v>299</v>
      </c>
      <c r="B289" s="442" t="s">
        <v>683</v>
      </c>
      <c r="C289" s="442" t="s">
        <v>690</v>
      </c>
      <c r="D289" s="542">
        <v>231.37400000000002</v>
      </c>
      <c r="E289" s="542">
        <v>239.46400000000003</v>
      </c>
      <c r="F289" s="542">
        <v>152.66639000000001</v>
      </c>
      <c r="G289" s="542">
        <v>212.76700000000002</v>
      </c>
    </row>
    <row r="290" spans="1:7" x14ac:dyDescent="0.2">
      <c r="A290" s="445">
        <v>300</v>
      </c>
      <c r="B290" s="442" t="s">
        <v>691</v>
      </c>
      <c r="C290" s="442" t="s">
        <v>692</v>
      </c>
      <c r="D290" s="542">
        <v>251.39400000000001</v>
      </c>
      <c r="E290" s="542">
        <v>260.18400000000003</v>
      </c>
      <c r="F290" s="542">
        <v>165.87609</v>
      </c>
      <c r="G290" s="542">
        <v>231.17699999999999</v>
      </c>
    </row>
    <row r="291" spans="1:7" x14ac:dyDescent="0.2">
      <c r="A291" s="445">
        <v>301</v>
      </c>
      <c r="B291" s="442" t="s">
        <v>691</v>
      </c>
      <c r="C291" s="442" t="s">
        <v>692</v>
      </c>
      <c r="D291" s="542">
        <v>251.39400000000001</v>
      </c>
      <c r="E291" s="542">
        <v>260.18400000000003</v>
      </c>
      <c r="F291" s="542">
        <v>165.87609</v>
      </c>
      <c r="G291" s="542">
        <v>231.17699999999999</v>
      </c>
    </row>
    <row r="292" spans="1:7" x14ac:dyDescent="0.2">
      <c r="A292" s="445">
        <v>302</v>
      </c>
      <c r="B292" s="442" t="s">
        <v>691</v>
      </c>
      <c r="C292" s="442" t="s">
        <v>692</v>
      </c>
      <c r="D292" s="542">
        <v>251.39400000000001</v>
      </c>
      <c r="E292" s="542">
        <v>260.18400000000003</v>
      </c>
      <c r="F292" s="542">
        <v>165.87609</v>
      </c>
      <c r="G292" s="542">
        <v>231.17699999999999</v>
      </c>
    </row>
    <row r="293" spans="1:7" x14ac:dyDescent="0.2">
      <c r="A293" s="445">
        <v>303</v>
      </c>
      <c r="B293" s="442" t="s">
        <v>691</v>
      </c>
      <c r="C293" s="442" t="s">
        <v>692</v>
      </c>
      <c r="D293" s="542">
        <v>251.39400000000001</v>
      </c>
      <c r="E293" s="542">
        <v>260.18400000000003</v>
      </c>
      <c r="F293" s="542">
        <v>165.87609</v>
      </c>
      <c r="G293" s="542">
        <v>231.17699999999999</v>
      </c>
    </row>
    <row r="294" spans="1:7" x14ac:dyDescent="0.2">
      <c r="A294" s="445">
        <v>304</v>
      </c>
      <c r="B294" s="442" t="s">
        <v>691</v>
      </c>
      <c r="C294" s="442" t="s">
        <v>693</v>
      </c>
      <c r="D294" s="542">
        <v>244.244</v>
      </c>
      <c r="E294" s="542">
        <v>252.78399999999999</v>
      </c>
      <c r="F294" s="542">
        <v>161.15834000000001</v>
      </c>
      <c r="G294" s="542">
        <v>224.602</v>
      </c>
    </row>
    <row r="295" spans="1:7" x14ac:dyDescent="0.2">
      <c r="A295" s="445">
        <v>305</v>
      </c>
      <c r="B295" s="442" t="s">
        <v>691</v>
      </c>
      <c r="C295" s="442" t="s">
        <v>694</v>
      </c>
      <c r="D295" s="542">
        <v>236.80799999999999</v>
      </c>
      <c r="E295" s="542">
        <v>245.08799999999999</v>
      </c>
      <c r="F295" s="542">
        <v>156.25188</v>
      </c>
      <c r="G295" s="542">
        <v>217.76399999999998</v>
      </c>
    </row>
    <row r="296" spans="1:7" x14ac:dyDescent="0.2">
      <c r="A296" s="445">
        <v>306</v>
      </c>
      <c r="B296" s="442" t="s">
        <v>691</v>
      </c>
      <c r="C296" s="442" t="s">
        <v>695</v>
      </c>
      <c r="D296" s="542">
        <v>237.38</v>
      </c>
      <c r="E296" s="542">
        <v>245.67999999999998</v>
      </c>
      <c r="F296" s="542">
        <v>156.6293</v>
      </c>
      <c r="G296" s="542">
        <v>218.29</v>
      </c>
    </row>
    <row r="297" spans="1:7" x14ac:dyDescent="0.2">
      <c r="A297" s="445">
        <v>307</v>
      </c>
      <c r="B297" s="442" t="s">
        <v>691</v>
      </c>
      <c r="C297" s="442" t="s">
        <v>696</v>
      </c>
      <c r="D297" s="542">
        <v>245.96</v>
      </c>
      <c r="E297" s="542">
        <v>254.56</v>
      </c>
      <c r="F297" s="542">
        <v>162.29060000000001</v>
      </c>
      <c r="G297" s="542">
        <v>226.18</v>
      </c>
    </row>
    <row r="298" spans="1:7" x14ac:dyDescent="0.2">
      <c r="A298" s="445">
        <v>308</v>
      </c>
      <c r="B298" s="442" t="s">
        <v>691</v>
      </c>
      <c r="C298" s="442" t="s">
        <v>464</v>
      </c>
      <c r="D298" s="542">
        <v>246.53200000000001</v>
      </c>
      <c r="E298" s="542">
        <v>255.15199999999999</v>
      </c>
      <c r="F298" s="542">
        <v>162.66802000000001</v>
      </c>
      <c r="G298" s="542">
        <v>226.70599999999999</v>
      </c>
    </row>
    <row r="299" spans="1:7" x14ac:dyDescent="0.2">
      <c r="A299" s="445">
        <v>309</v>
      </c>
      <c r="B299" s="442" t="s">
        <v>691</v>
      </c>
      <c r="C299" s="442" t="s">
        <v>464</v>
      </c>
      <c r="D299" s="542">
        <v>246.53200000000001</v>
      </c>
      <c r="E299" s="542">
        <v>255.15199999999999</v>
      </c>
      <c r="F299" s="542">
        <v>162.66802000000001</v>
      </c>
      <c r="G299" s="542">
        <v>226.70599999999999</v>
      </c>
    </row>
    <row r="300" spans="1:7" x14ac:dyDescent="0.2">
      <c r="A300" s="445">
        <v>310</v>
      </c>
      <c r="B300" s="442" t="s">
        <v>691</v>
      </c>
      <c r="C300" s="442" t="s">
        <v>697</v>
      </c>
      <c r="D300" s="542">
        <v>245.38800000000001</v>
      </c>
      <c r="E300" s="542">
        <v>253.96799999999999</v>
      </c>
      <c r="F300" s="542">
        <v>161.91318000000001</v>
      </c>
      <c r="G300" s="542">
        <v>225.654</v>
      </c>
    </row>
    <row r="301" spans="1:7" x14ac:dyDescent="0.2">
      <c r="A301" s="445">
        <v>311</v>
      </c>
      <c r="B301" s="442" t="s">
        <v>691</v>
      </c>
      <c r="C301" s="442" t="s">
        <v>697</v>
      </c>
      <c r="D301" s="542">
        <v>245.38800000000001</v>
      </c>
      <c r="E301" s="542">
        <v>253.96799999999999</v>
      </c>
      <c r="F301" s="542">
        <v>161.91318000000001</v>
      </c>
      <c r="G301" s="542">
        <v>225.654</v>
      </c>
    </row>
    <row r="302" spans="1:7" x14ac:dyDescent="0.2">
      <c r="A302" s="445">
        <v>312</v>
      </c>
      <c r="B302" s="442" t="s">
        <v>691</v>
      </c>
      <c r="C302" s="442" t="s">
        <v>697</v>
      </c>
      <c r="D302" s="542">
        <v>245.38800000000001</v>
      </c>
      <c r="E302" s="542">
        <v>253.96799999999999</v>
      </c>
      <c r="F302" s="542">
        <v>161.91318000000001</v>
      </c>
      <c r="G302" s="542">
        <v>225.654</v>
      </c>
    </row>
    <row r="303" spans="1:7" x14ac:dyDescent="0.2">
      <c r="A303" s="445">
        <v>313</v>
      </c>
      <c r="B303" s="442" t="s">
        <v>691</v>
      </c>
      <c r="C303" s="442" t="s">
        <v>698</v>
      </c>
      <c r="D303" s="542">
        <v>249.392</v>
      </c>
      <c r="E303" s="542">
        <v>258.11200000000002</v>
      </c>
      <c r="F303" s="542">
        <v>164.55512000000002</v>
      </c>
      <c r="G303" s="542">
        <v>229.33600000000001</v>
      </c>
    </row>
    <row r="304" spans="1:7" x14ac:dyDescent="0.2">
      <c r="A304" s="445">
        <v>314</v>
      </c>
      <c r="B304" s="442" t="s">
        <v>691</v>
      </c>
      <c r="C304" s="442" t="s">
        <v>698</v>
      </c>
      <c r="D304" s="542">
        <v>249.392</v>
      </c>
      <c r="E304" s="542">
        <v>258.11200000000002</v>
      </c>
      <c r="F304" s="542">
        <v>164.55512000000002</v>
      </c>
      <c r="G304" s="542">
        <v>229.33600000000001</v>
      </c>
    </row>
    <row r="305" spans="1:7" x14ac:dyDescent="0.2">
      <c r="A305" s="445">
        <v>315</v>
      </c>
      <c r="B305" s="442" t="s">
        <v>691</v>
      </c>
      <c r="C305" s="442" t="s">
        <v>699</v>
      </c>
      <c r="D305" s="542">
        <v>244.244</v>
      </c>
      <c r="E305" s="542">
        <v>252.78399999999999</v>
      </c>
      <c r="F305" s="542">
        <v>161.15834000000001</v>
      </c>
      <c r="G305" s="542">
        <v>224.602</v>
      </c>
    </row>
    <row r="306" spans="1:7" x14ac:dyDescent="0.2">
      <c r="A306" s="445">
        <v>316</v>
      </c>
      <c r="B306" s="442" t="s">
        <v>691</v>
      </c>
      <c r="C306" s="442" t="s">
        <v>700</v>
      </c>
      <c r="D306" s="542">
        <v>239.66799999999998</v>
      </c>
      <c r="E306" s="542">
        <v>248.048</v>
      </c>
      <c r="F306" s="542">
        <v>158.13898</v>
      </c>
      <c r="G306" s="542">
        <v>220.39400000000001</v>
      </c>
    </row>
    <row r="307" spans="1:7" x14ac:dyDescent="0.2">
      <c r="A307" s="445">
        <v>317</v>
      </c>
      <c r="B307" s="442" t="s">
        <v>691</v>
      </c>
      <c r="C307" s="442" t="s">
        <v>569</v>
      </c>
      <c r="D307" s="542">
        <v>245.96</v>
      </c>
      <c r="E307" s="542">
        <v>254.56</v>
      </c>
      <c r="F307" s="542">
        <v>162.29060000000001</v>
      </c>
      <c r="G307" s="542">
        <v>226.18</v>
      </c>
    </row>
    <row r="308" spans="1:7" x14ac:dyDescent="0.2">
      <c r="A308" s="445">
        <v>318</v>
      </c>
      <c r="B308" s="442" t="s">
        <v>691</v>
      </c>
      <c r="C308" s="442" t="s">
        <v>701</v>
      </c>
      <c r="D308" s="542">
        <v>246.24600000000001</v>
      </c>
      <c r="E308" s="542">
        <v>254.85599999999999</v>
      </c>
      <c r="F308" s="542">
        <v>162.47931</v>
      </c>
      <c r="G308" s="542">
        <v>226.44299999999998</v>
      </c>
    </row>
    <row r="309" spans="1:7" x14ac:dyDescent="0.2">
      <c r="A309" s="445">
        <v>319</v>
      </c>
      <c r="B309" s="442" t="s">
        <v>691</v>
      </c>
      <c r="C309" s="442" t="s">
        <v>701</v>
      </c>
      <c r="D309" s="542">
        <v>246.24600000000001</v>
      </c>
      <c r="E309" s="542">
        <v>254.85599999999999</v>
      </c>
      <c r="F309" s="542">
        <v>162.47931</v>
      </c>
      <c r="G309" s="542">
        <v>226.44299999999998</v>
      </c>
    </row>
    <row r="310" spans="1:7" x14ac:dyDescent="0.2">
      <c r="A310" s="445">
        <v>320</v>
      </c>
      <c r="B310" s="442" t="s">
        <v>702</v>
      </c>
      <c r="C310" s="442" t="s">
        <v>703</v>
      </c>
      <c r="D310" s="542">
        <v>240.52599999999998</v>
      </c>
      <c r="E310" s="542">
        <v>248.93599999999998</v>
      </c>
      <c r="F310" s="542">
        <v>158.70510999999999</v>
      </c>
      <c r="G310" s="542">
        <v>221.18299999999999</v>
      </c>
    </row>
    <row r="311" spans="1:7" x14ac:dyDescent="0.2">
      <c r="A311" s="445">
        <v>321</v>
      </c>
      <c r="B311" s="442" t="s">
        <v>702</v>
      </c>
      <c r="C311" s="442" t="s">
        <v>704</v>
      </c>
      <c r="D311" s="542">
        <v>244.244</v>
      </c>
      <c r="E311" s="542">
        <v>252.78399999999999</v>
      </c>
      <c r="F311" s="542">
        <v>161.15834000000001</v>
      </c>
      <c r="G311" s="542">
        <v>224.602</v>
      </c>
    </row>
    <row r="312" spans="1:7" x14ac:dyDescent="0.2">
      <c r="A312" s="445">
        <v>322</v>
      </c>
      <c r="B312" s="442" t="s">
        <v>702</v>
      </c>
      <c r="C312" s="442" t="s">
        <v>703</v>
      </c>
      <c r="D312" s="542">
        <v>240.52599999999998</v>
      </c>
      <c r="E312" s="542">
        <v>248.93599999999998</v>
      </c>
      <c r="F312" s="542">
        <v>158.70510999999999</v>
      </c>
      <c r="G312" s="542">
        <v>221.18299999999999</v>
      </c>
    </row>
    <row r="313" spans="1:7" x14ac:dyDescent="0.2">
      <c r="A313" s="445">
        <v>323</v>
      </c>
      <c r="B313" s="442" t="s">
        <v>702</v>
      </c>
      <c r="C313" s="442" t="s">
        <v>705</v>
      </c>
      <c r="D313" s="542">
        <v>242.81399999999999</v>
      </c>
      <c r="E313" s="542">
        <v>251.304</v>
      </c>
      <c r="F313" s="542">
        <v>160.21478999999999</v>
      </c>
      <c r="G313" s="542">
        <v>223.28700000000001</v>
      </c>
    </row>
    <row r="314" spans="1:7" x14ac:dyDescent="0.2">
      <c r="A314" s="445">
        <v>324</v>
      </c>
      <c r="B314" s="442" t="s">
        <v>702</v>
      </c>
      <c r="C314" s="442" t="s">
        <v>706</v>
      </c>
      <c r="D314" s="542">
        <v>245.38800000000001</v>
      </c>
      <c r="E314" s="542">
        <v>253.96799999999999</v>
      </c>
      <c r="F314" s="542">
        <v>161.91318000000001</v>
      </c>
      <c r="G314" s="542">
        <v>225.654</v>
      </c>
    </row>
    <row r="315" spans="1:7" x14ac:dyDescent="0.2">
      <c r="A315" s="445">
        <v>325</v>
      </c>
      <c r="B315" s="442" t="s">
        <v>702</v>
      </c>
      <c r="C315" s="442" t="s">
        <v>707</v>
      </c>
      <c r="D315" s="542">
        <v>246.53200000000001</v>
      </c>
      <c r="E315" s="542">
        <v>255.15199999999999</v>
      </c>
      <c r="F315" s="542">
        <v>162.66802000000001</v>
      </c>
      <c r="G315" s="542">
        <v>226.70599999999999</v>
      </c>
    </row>
    <row r="316" spans="1:7" x14ac:dyDescent="0.2">
      <c r="A316" s="445">
        <v>326</v>
      </c>
      <c r="B316" s="442" t="s">
        <v>702</v>
      </c>
      <c r="C316" s="442" t="s">
        <v>694</v>
      </c>
      <c r="D316" s="542">
        <v>242.24199999999999</v>
      </c>
      <c r="E316" s="542">
        <v>250.71199999999999</v>
      </c>
      <c r="F316" s="542">
        <v>159.83736999999999</v>
      </c>
      <c r="G316" s="542">
        <v>222.761</v>
      </c>
    </row>
    <row r="317" spans="1:7" x14ac:dyDescent="0.2">
      <c r="A317" s="445">
        <v>327</v>
      </c>
      <c r="B317" s="442" t="s">
        <v>702</v>
      </c>
      <c r="C317" s="442" t="s">
        <v>708</v>
      </c>
      <c r="D317" s="542">
        <v>242.24199999999999</v>
      </c>
      <c r="E317" s="542">
        <v>250.71199999999999</v>
      </c>
      <c r="F317" s="542">
        <v>159.83736999999999</v>
      </c>
      <c r="G317" s="542">
        <v>222.761</v>
      </c>
    </row>
    <row r="318" spans="1:7" x14ac:dyDescent="0.2">
      <c r="A318" s="445">
        <v>328</v>
      </c>
      <c r="B318" s="442" t="s">
        <v>702</v>
      </c>
      <c r="C318" s="442" t="s">
        <v>708</v>
      </c>
      <c r="D318" s="542">
        <v>242.24199999999999</v>
      </c>
      <c r="E318" s="542">
        <v>250.71199999999999</v>
      </c>
      <c r="F318" s="542">
        <v>159.83736999999999</v>
      </c>
      <c r="G318" s="542">
        <v>222.761</v>
      </c>
    </row>
    <row r="319" spans="1:7" x14ac:dyDescent="0.2">
      <c r="A319" s="445">
        <v>329</v>
      </c>
      <c r="B319" s="442" t="s">
        <v>702</v>
      </c>
      <c r="C319" s="442" t="s">
        <v>709</v>
      </c>
      <c r="D319" s="542">
        <v>249.964</v>
      </c>
      <c r="E319" s="542">
        <v>258.70400000000001</v>
      </c>
      <c r="F319" s="542">
        <v>164.93254000000002</v>
      </c>
      <c r="G319" s="542">
        <v>229.86199999999999</v>
      </c>
    </row>
    <row r="320" spans="1:7" x14ac:dyDescent="0.2">
      <c r="A320" s="445">
        <v>330</v>
      </c>
      <c r="B320" s="442" t="s">
        <v>702</v>
      </c>
      <c r="C320" s="442" t="s">
        <v>710</v>
      </c>
      <c r="D320" s="542">
        <v>243.958</v>
      </c>
      <c r="E320" s="542">
        <v>252.488</v>
      </c>
      <c r="F320" s="542">
        <v>160.96963</v>
      </c>
      <c r="G320" s="542">
        <v>224.339</v>
      </c>
    </row>
    <row r="321" spans="1:7" x14ac:dyDescent="0.2">
      <c r="A321" s="445">
        <v>331</v>
      </c>
      <c r="B321" s="442" t="s">
        <v>702</v>
      </c>
      <c r="C321" s="442" t="s">
        <v>710</v>
      </c>
      <c r="D321" s="542">
        <v>243.958</v>
      </c>
      <c r="E321" s="542">
        <v>252.488</v>
      </c>
      <c r="F321" s="542">
        <v>160.96963</v>
      </c>
      <c r="G321" s="542">
        <v>224.339</v>
      </c>
    </row>
    <row r="322" spans="1:7" x14ac:dyDescent="0.2">
      <c r="A322" s="445">
        <v>332</v>
      </c>
      <c r="B322" s="442" t="s">
        <v>702</v>
      </c>
      <c r="C322" s="442" t="s">
        <v>710</v>
      </c>
      <c r="D322" s="542">
        <v>243.958</v>
      </c>
      <c r="E322" s="542">
        <v>252.488</v>
      </c>
      <c r="F322" s="542">
        <v>160.96963</v>
      </c>
      <c r="G322" s="542">
        <v>224.339</v>
      </c>
    </row>
    <row r="323" spans="1:7" x14ac:dyDescent="0.2">
      <c r="A323" s="445">
        <v>333</v>
      </c>
      <c r="B323" s="442" t="s">
        <v>702</v>
      </c>
      <c r="C323" s="442" t="s">
        <v>711</v>
      </c>
      <c r="D323" s="542">
        <v>239.66799999999998</v>
      </c>
      <c r="E323" s="542">
        <v>248.048</v>
      </c>
      <c r="F323" s="542">
        <v>158.13898</v>
      </c>
      <c r="G323" s="542">
        <v>220.39400000000001</v>
      </c>
    </row>
    <row r="324" spans="1:7" x14ac:dyDescent="0.2">
      <c r="A324" s="445">
        <v>334</v>
      </c>
      <c r="B324" s="442" t="s">
        <v>702</v>
      </c>
      <c r="C324" s="442" t="s">
        <v>712</v>
      </c>
      <c r="D324" s="542">
        <v>234.80599999999998</v>
      </c>
      <c r="E324" s="542">
        <v>243.01599999999999</v>
      </c>
      <c r="F324" s="542">
        <v>154.93091000000001</v>
      </c>
      <c r="G324" s="542">
        <v>215.92299999999997</v>
      </c>
    </row>
    <row r="325" spans="1:7" x14ac:dyDescent="0.2">
      <c r="A325" s="445">
        <v>335</v>
      </c>
      <c r="B325" s="442" t="s">
        <v>702</v>
      </c>
      <c r="C325" s="442" t="s">
        <v>713</v>
      </c>
      <c r="D325" s="542">
        <v>243.958</v>
      </c>
      <c r="E325" s="542">
        <v>252.488</v>
      </c>
      <c r="F325" s="542">
        <v>160.96963</v>
      </c>
      <c r="G325" s="542">
        <v>224.339</v>
      </c>
    </row>
    <row r="326" spans="1:7" x14ac:dyDescent="0.2">
      <c r="A326" s="445">
        <v>336</v>
      </c>
      <c r="B326" s="442" t="s">
        <v>702</v>
      </c>
      <c r="C326" s="442" t="s">
        <v>713</v>
      </c>
      <c r="D326" s="542">
        <v>243.958</v>
      </c>
      <c r="E326" s="542">
        <v>252.488</v>
      </c>
      <c r="F326" s="542">
        <v>160.96963</v>
      </c>
      <c r="G326" s="542">
        <v>224.339</v>
      </c>
    </row>
    <row r="327" spans="1:7" x14ac:dyDescent="0.2">
      <c r="A327" s="445">
        <v>337</v>
      </c>
      <c r="B327" s="442" t="s">
        <v>702</v>
      </c>
      <c r="C327" s="442" t="s">
        <v>714</v>
      </c>
      <c r="D327" s="542">
        <v>245.67400000000001</v>
      </c>
      <c r="E327" s="542">
        <v>254.26400000000001</v>
      </c>
      <c r="F327" s="542">
        <v>162.10189</v>
      </c>
      <c r="G327" s="542">
        <v>225.917</v>
      </c>
    </row>
    <row r="328" spans="1:7" x14ac:dyDescent="0.2">
      <c r="A328" s="445">
        <v>338</v>
      </c>
      <c r="B328" s="442" t="s">
        <v>702</v>
      </c>
      <c r="C328" s="442" t="s">
        <v>715</v>
      </c>
      <c r="D328" s="542">
        <v>241.67</v>
      </c>
      <c r="E328" s="542">
        <v>250.12</v>
      </c>
      <c r="F328" s="542">
        <v>159.45994999999999</v>
      </c>
      <c r="G328" s="542">
        <v>222.23499999999999</v>
      </c>
    </row>
    <row r="329" spans="1:7" x14ac:dyDescent="0.2">
      <c r="A329" s="445">
        <v>339</v>
      </c>
      <c r="B329" s="442" t="s">
        <v>702</v>
      </c>
      <c r="C329" s="442" t="s">
        <v>716</v>
      </c>
      <c r="D329" s="542">
        <v>240.81199999999998</v>
      </c>
      <c r="E329" s="542">
        <v>249.232</v>
      </c>
      <c r="F329" s="542">
        <v>158.89382000000001</v>
      </c>
      <c r="G329" s="542">
        <v>221.446</v>
      </c>
    </row>
    <row r="330" spans="1:7" x14ac:dyDescent="0.2">
      <c r="A330" s="445">
        <v>340</v>
      </c>
      <c r="B330" s="442" t="s">
        <v>702</v>
      </c>
      <c r="C330" s="442" t="s">
        <v>710</v>
      </c>
      <c r="D330" s="542">
        <v>243.958</v>
      </c>
      <c r="E330" s="542">
        <v>252.488</v>
      </c>
      <c r="F330" s="542">
        <v>160.96963</v>
      </c>
      <c r="G330" s="542">
        <v>224.339</v>
      </c>
    </row>
    <row r="331" spans="1:7" x14ac:dyDescent="0.2">
      <c r="A331" s="445">
        <v>341</v>
      </c>
      <c r="B331" s="442" t="s">
        <v>702</v>
      </c>
      <c r="C331" s="442" t="s">
        <v>716</v>
      </c>
      <c r="D331" s="542">
        <v>240.81199999999998</v>
      </c>
      <c r="E331" s="542">
        <v>249.232</v>
      </c>
      <c r="F331" s="542">
        <v>158.89382000000001</v>
      </c>
      <c r="G331" s="542">
        <v>221.446</v>
      </c>
    </row>
    <row r="332" spans="1:7" x14ac:dyDescent="0.2">
      <c r="A332" s="445">
        <v>342</v>
      </c>
      <c r="B332" s="442" t="s">
        <v>702</v>
      </c>
      <c r="C332" s="442" t="s">
        <v>717</v>
      </c>
      <c r="D332" s="542">
        <v>244.244</v>
      </c>
      <c r="E332" s="542">
        <v>252.78399999999999</v>
      </c>
      <c r="F332" s="542">
        <v>161.15834000000001</v>
      </c>
      <c r="G332" s="542">
        <v>224.602</v>
      </c>
    </row>
    <row r="333" spans="1:7" x14ac:dyDescent="0.2">
      <c r="A333" s="445">
        <v>344</v>
      </c>
      <c r="B333" s="442" t="s">
        <v>702</v>
      </c>
      <c r="C333" s="442" t="s">
        <v>694</v>
      </c>
      <c r="D333" s="542">
        <v>242.24199999999999</v>
      </c>
      <c r="E333" s="542">
        <v>250.71199999999999</v>
      </c>
      <c r="F333" s="542">
        <v>159.83736999999999</v>
      </c>
      <c r="G333" s="542">
        <v>222.761</v>
      </c>
    </row>
    <row r="334" spans="1:7" x14ac:dyDescent="0.2">
      <c r="A334" s="445">
        <v>346</v>
      </c>
      <c r="B334" s="442" t="s">
        <v>702</v>
      </c>
      <c r="C334" s="442" t="s">
        <v>713</v>
      </c>
      <c r="D334" s="542">
        <v>243.958</v>
      </c>
      <c r="E334" s="542">
        <v>252.488</v>
      </c>
      <c r="F334" s="542">
        <v>160.96963</v>
      </c>
      <c r="G334" s="542">
        <v>224.339</v>
      </c>
    </row>
    <row r="335" spans="1:7" x14ac:dyDescent="0.2">
      <c r="A335" s="445">
        <v>347</v>
      </c>
      <c r="B335" s="442" t="s">
        <v>702</v>
      </c>
      <c r="C335" s="442" t="s">
        <v>708</v>
      </c>
      <c r="D335" s="542">
        <v>242.24199999999999</v>
      </c>
      <c r="E335" s="542">
        <v>250.71199999999999</v>
      </c>
      <c r="F335" s="542">
        <v>159.83736999999999</v>
      </c>
      <c r="G335" s="542">
        <v>222.761</v>
      </c>
    </row>
    <row r="336" spans="1:7" x14ac:dyDescent="0.2">
      <c r="A336" s="445">
        <v>349</v>
      </c>
      <c r="B336" s="442" t="s">
        <v>702</v>
      </c>
      <c r="C336" s="442" t="s">
        <v>712</v>
      </c>
      <c r="D336" s="542">
        <v>234.80599999999998</v>
      </c>
      <c r="E336" s="542">
        <v>243.01599999999999</v>
      </c>
      <c r="F336" s="542">
        <v>154.93091000000001</v>
      </c>
      <c r="G336" s="542">
        <v>215.92299999999997</v>
      </c>
    </row>
    <row r="337" spans="1:7" x14ac:dyDescent="0.2">
      <c r="A337" s="445">
        <v>350</v>
      </c>
      <c r="B337" s="442" t="s">
        <v>718</v>
      </c>
      <c r="C337" s="442" t="s">
        <v>719</v>
      </c>
      <c r="D337" s="542">
        <v>246.81799999999998</v>
      </c>
      <c r="E337" s="542">
        <v>255.44800000000001</v>
      </c>
      <c r="F337" s="542">
        <v>162.85673</v>
      </c>
      <c r="G337" s="542">
        <v>226.96899999999999</v>
      </c>
    </row>
    <row r="338" spans="1:7" x14ac:dyDescent="0.2">
      <c r="A338" s="445">
        <v>351</v>
      </c>
      <c r="B338" s="442" t="s">
        <v>718</v>
      </c>
      <c r="C338" s="442" t="s">
        <v>719</v>
      </c>
      <c r="D338" s="542">
        <v>246.81799999999998</v>
      </c>
      <c r="E338" s="542">
        <v>255.44800000000001</v>
      </c>
      <c r="F338" s="542">
        <v>162.85673</v>
      </c>
      <c r="G338" s="542">
        <v>226.96899999999999</v>
      </c>
    </row>
    <row r="339" spans="1:7" x14ac:dyDescent="0.2">
      <c r="A339" s="445">
        <v>352</v>
      </c>
      <c r="B339" s="442" t="s">
        <v>718</v>
      </c>
      <c r="C339" s="442" t="s">
        <v>719</v>
      </c>
      <c r="D339" s="542">
        <v>246.81799999999998</v>
      </c>
      <c r="E339" s="542">
        <v>255.44800000000001</v>
      </c>
      <c r="F339" s="542">
        <v>162.85673</v>
      </c>
      <c r="G339" s="542">
        <v>226.96899999999999</v>
      </c>
    </row>
    <row r="340" spans="1:7" x14ac:dyDescent="0.2">
      <c r="A340" s="445">
        <v>354</v>
      </c>
      <c r="B340" s="442" t="s">
        <v>718</v>
      </c>
      <c r="C340" s="442" t="s">
        <v>720</v>
      </c>
      <c r="D340" s="542">
        <v>245.67400000000001</v>
      </c>
      <c r="E340" s="542">
        <v>254.26400000000001</v>
      </c>
      <c r="F340" s="542">
        <v>162.10189</v>
      </c>
      <c r="G340" s="542">
        <v>225.917</v>
      </c>
    </row>
    <row r="341" spans="1:7" x14ac:dyDescent="0.2">
      <c r="A341" s="445">
        <v>355</v>
      </c>
      <c r="B341" s="442" t="s">
        <v>718</v>
      </c>
      <c r="C341" s="442" t="s">
        <v>721</v>
      </c>
      <c r="D341" s="542">
        <v>245.102</v>
      </c>
      <c r="E341" s="542">
        <v>253.672</v>
      </c>
      <c r="F341" s="542">
        <v>161.72447</v>
      </c>
      <c r="G341" s="542">
        <v>225.39099999999999</v>
      </c>
    </row>
    <row r="342" spans="1:7" x14ac:dyDescent="0.2">
      <c r="A342" s="445">
        <v>356</v>
      </c>
      <c r="B342" s="442" t="s">
        <v>718</v>
      </c>
      <c r="C342" s="442" t="s">
        <v>722</v>
      </c>
      <c r="D342" s="542">
        <v>243.1</v>
      </c>
      <c r="E342" s="542">
        <v>251.6</v>
      </c>
      <c r="F342" s="542">
        <v>160.40350000000001</v>
      </c>
      <c r="G342" s="542">
        <v>223.54999999999998</v>
      </c>
    </row>
    <row r="343" spans="1:7" x14ac:dyDescent="0.2">
      <c r="A343" s="445">
        <v>357</v>
      </c>
      <c r="B343" s="442" t="s">
        <v>718</v>
      </c>
      <c r="C343" s="442" t="s">
        <v>723</v>
      </c>
      <c r="D343" s="542">
        <v>246.81799999999998</v>
      </c>
      <c r="E343" s="542">
        <v>255.44800000000001</v>
      </c>
      <c r="F343" s="542">
        <v>162.85673</v>
      </c>
      <c r="G343" s="542">
        <v>226.96899999999999</v>
      </c>
    </row>
    <row r="344" spans="1:7" x14ac:dyDescent="0.2">
      <c r="A344" s="445">
        <v>358</v>
      </c>
      <c r="B344" s="442" t="s">
        <v>718</v>
      </c>
      <c r="C344" s="442" t="s">
        <v>723</v>
      </c>
      <c r="D344" s="542">
        <v>246.81799999999998</v>
      </c>
      <c r="E344" s="542">
        <v>255.44800000000001</v>
      </c>
      <c r="F344" s="542">
        <v>162.85673</v>
      </c>
      <c r="G344" s="542">
        <v>226.96899999999999</v>
      </c>
    </row>
    <row r="345" spans="1:7" x14ac:dyDescent="0.2">
      <c r="A345" s="445">
        <v>359</v>
      </c>
      <c r="B345" s="442" t="s">
        <v>718</v>
      </c>
      <c r="C345" s="442" t="s">
        <v>724</v>
      </c>
      <c r="D345" s="542">
        <v>244.816</v>
      </c>
      <c r="E345" s="542">
        <v>253.376</v>
      </c>
      <c r="F345" s="542">
        <v>161.53576000000001</v>
      </c>
      <c r="G345" s="542">
        <v>225.12799999999999</v>
      </c>
    </row>
    <row r="346" spans="1:7" x14ac:dyDescent="0.2">
      <c r="A346" s="445">
        <v>360</v>
      </c>
      <c r="B346" s="442" t="s">
        <v>718</v>
      </c>
      <c r="C346" s="442" t="s">
        <v>725</v>
      </c>
      <c r="D346" s="542">
        <v>247.67599999999999</v>
      </c>
      <c r="E346" s="542">
        <v>256.33600000000001</v>
      </c>
      <c r="F346" s="542">
        <v>163.42286000000001</v>
      </c>
      <c r="G346" s="542">
        <v>227.75800000000001</v>
      </c>
    </row>
    <row r="347" spans="1:7" x14ac:dyDescent="0.2">
      <c r="A347" s="445">
        <v>361</v>
      </c>
      <c r="B347" s="442" t="s">
        <v>718</v>
      </c>
      <c r="C347" s="442" t="s">
        <v>725</v>
      </c>
      <c r="D347" s="542">
        <v>247.67599999999999</v>
      </c>
      <c r="E347" s="542">
        <v>256.33600000000001</v>
      </c>
      <c r="F347" s="542">
        <v>163.42286000000001</v>
      </c>
      <c r="G347" s="542">
        <v>227.75800000000001</v>
      </c>
    </row>
    <row r="348" spans="1:7" x14ac:dyDescent="0.2">
      <c r="A348" s="445">
        <v>362</v>
      </c>
      <c r="B348" s="442" t="s">
        <v>718</v>
      </c>
      <c r="C348" s="442" t="s">
        <v>726</v>
      </c>
      <c r="D348" s="542">
        <v>240.52599999999998</v>
      </c>
      <c r="E348" s="542">
        <v>248.93599999999998</v>
      </c>
      <c r="F348" s="542">
        <v>158.70510999999999</v>
      </c>
      <c r="G348" s="542">
        <v>221.18299999999999</v>
      </c>
    </row>
    <row r="349" spans="1:7" x14ac:dyDescent="0.2">
      <c r="A349" s="445">
        <v>363</v>
      </c>
      <c r="B349" s="442" t="s">
        <v>718</v>
      </c>
      <c r="C349" s="442" t="s">
        <v>727</v>
      </c>
      <c r="D349" s="542">
        <v>247.67599999999999</v>
      </c>
      <c r="E349" s="542">
        <v>256.33600000000001</v>
      </c>
      <c r="F349" s="542">
        <v>163.42286000000001</v>
      </c>
      <c r="G349" s="542">
        <v>227.75800000000001</v>
      </c>
    </row>
    <row r="350" spans="1:7" x14ac:dyDescent="0.2">
      <c r="A350" s="445">
        <v>364</v>
      </c>
      <c r="B350" s="442" t="s">
        <v>718</v>
      </c>
      <c r="C350" s="442" t="s">
        <v>728</v>
      </c>
      <c r="D350" s="542">
        <v>241.67</v>
      </c>
      <c r="E350" s="542">
        <v>250.12</v>
      </c>
      <c r="F350" s="542">
        <v>159.45994999999999</v>
      </c>
      <c r="G350" s="542">
        <v>222.23499999999999</v>
      </c>
    </row>
    <row r="351" spans="1:7" x14ac:dyDescent="0.2">
      <c r="A351" s="445">
        <v>365</v>
      </c>
      <c r="B351" s="442" t="s">
        <v>718</v>
      </c>
      <c r="C351" s="442" t="s">
        <v>729</v>
      </c>
      <c r="D351" s="542">
        <v>245.102</v>
      </c>
      <c r="E351" s="542">
        <v>253.672</v>
      </c>
      <c r="F351" s="542">
        <v>161.72447</v>
      </c>
      <c r="G351" s="542">
        <v>225.39099999999999</v>
      </c>
    </row>
    <row r="352" spans="1:7" x14ac:dyDescent="0.2">
      <c r="A352" s="445">
        <v>366</v>
      </c>
      <c r="B352" s="442" t="s">
        <v>718</v>
      </c>
      <c r="C352" s="442" t="s">
        <v>729</v>
      </c>
      <c r="D352" s="542">
        <v>245.102</v>
      </c>
      <c r="E352" s="542">
        <v>253.672</v>
      </c>
      <c r="F352" s="542">
        <v>161.72447</v>
      </c>
      <c r="G352" s="542">
        <v>225.39099999999999</v>
      </c>
    </row>
    <row r="353" spans="1:7" x14ac:dyDescent="0.2">
      <c r="A353" s="445">
        <v>367</v>
      </c>
      <c r="B353" s="442" t="s">
        <v>718</v>
      </c>
      <c r="C353" s="442" t="s">
        <v>730</v>
      </c>
      <c r="D353" s="542">
        <v>247.10399999999998</v>
      </c>
      <c r="E353" s="542">
        <v>255.744</v>
      </c>
      <c r="F353" s="542">
        <v>163.04544000000001</v>
      </c>
      <c r="G353" s="542">
        <v>227.232</v>
      </c>
    </row>
    <row r="354" spans="1:7" x14ac:dyDescent="0.2">
      <c r="A354" s="445">
        <v>368</v>
      </c>
      <c r="B354" s="442" t="s">
        <v>718</v>
      </c>
      <c r="C354" s="442" t="s">
        <v>731</v>
      </c>
      <c r="D354" s="542">
        <v>245.96</v>
      </c>
      <c r="E354" s="542">
        <v>254.56</v>
      </c>
      <c r="F354" s="542">
        <v>162.29060000000001</v>
      </c>
      <c r="G354" s="542">
        <v>226.18</v>
      </c>
    </row>
    <row r="355" spans="1:7" x14ac:dyDescent="0.2">
      <c r="A355" s="445">
        <v>369</v>
      </c>
      <c r="B355" s="442" t="s">
        <v>718</v>
      </c>
      <c r="C355" s="442" t="s">
        <v>594</v>
      </c>
      <c r="D355" s="542">
        <v>245.102</v>
      </c>
      <c r="E355" s="542">
        <v>253.672</v>
      </c>
      <c r="F355" s="542">
        <v>161.72447</v>
      </c>
      <c r="G355" s="542">
        <v>225.39099999999999</v>
      </c>
    </row>
    <row r="356" spans="1:7" x14ac:dyDescent="0.2">
      <c r="A356" s="445">
        <v>370</v>
      </c>
      <c r="B356" s="442" t="s">
        <v>732</v>
      </c>
      <c r="C356" s="442" t="s">
        <v>733</v>
      </c>
      <c r="D356" s="542">
        <v>250.822</v>
      </c>
      <c r="E356" s="542">
        <v>259.59199999999998</v>
      </c>
      <c r="F356" s="542">
        <v>165.49867</v>
      </c>
      <c r="G356" s="542">
        <v>230.65100000000001</v>
      </c>
    </row>
    <row r="357" spans="1:7" x14ac:dyDescent="0.2">
      <c r="A357" s="445">
        <v>371</v>
      </c>
      <c r="B357" s="442" t="s">
        <v>732</v>
      </c>
      <c r="C357" s="442" t="s">
        <v>733</v>
      </c>
      <c r="D357" s="542">
        <v>250.822</v>
      </c>
      <c r="E357" s="542">
        <v>259.59199999999998</v>
      </c>
      <c r="F357" s="542">
        <v>165.49867</v>
      </c>
      <c r="G357" s="542">
        <v>230.65100000000001</v>
      </c>
    </row>
    <row r="358" spans="1:7" x14ac:dyDescent="0.2">
      <c r="A358" s="445">
        <v>372</v>
      </c>
      <c r="B358" s="442" t="s">
        <v>732</v>
      </c>
      <c r="C358" s="442" t="s">
        <v>733</v>
      </c>
      <c r="D358" s="542">
        <v>250.822</v>
      </c>
      <c r="E358" s="542">
        <v>259.59199999999998</v>
      </c>
      <c r="F358" s="542">
        <v>165.49867</v>
      </c>
      <c r="G358" s="542">
        <v>230.65100000000001</v>
      </c>
    </row>
    <row r="359" spans="1:7" x14ac:dyDescent="0.2">
      <c r="A359" s="445">
        <v>373</v>
      </c>
      <c r="B359" s="442" t="s">
        <v>732</v>
      </c>
      <c r="C359" s="442" t="s">
        <v>734</v>
      </c>
      <c r="D359" s="542">
        <v>245.102</v>
      </c>
      <c r="E359" s="542">
        <v>253.672</v>
      </c>
      <c r="F359" s="542">
        <v>161.72447</v>
      </c>
      <c r="G359" s="542">
        <v>225.39099999999999</v>
      </c>
    </row>
    <row r="360" spans="1:7" x14ac:dyDescent="0.2">
      <c r="A360" s="445">
        <v>374</v>
      </c>
      <c r="B360" s="442" t="s">
        <v>732</v>
      </c>
      <c r="C360" s="442" t="s">
        <v>734</v>
      </c>
      <c r="D360" s="542">
        <v>245.102</v>
      </c>
      <c r="E360" s="542">
        <v>253.672</v>
      </c>
      <c r="F360" s="542">
        <v>161.72447</v>
      </c>
      <c r="G360" s="542">
        <v>225.39099999999999</v>
      </c>
    </row>
    <row r="361" spans="1:7" x14ac:dyDescent="0.2">
      <c r="A361" s="445">
        <v>375</v>
      </c>
      <c r="B361" s="442" t="s">
        <v>732</v>
      </c>
      <c r="C361" s="442" t="s">
        <v>735</v>
      </c>
      <c r="D361" s="542">
        <v>243.1</v>
      </c>
      <c r="E361" s="542">
        <v>251.6</v>
      </c>
      <c r="F361" s="542">
        <v>160.40350000000001</v>
      </c>
      <c r="G361" s="542">
        <v>223.54999999999998</v>
      </c>
    </row>
    <row r="362" spans="1:7" x14ac:dyDescent="0.2">
      <c r="A362" s="445">
        <v>376</v>
      </c>
      <c r="B362" s="442" t="s">
        <v>732</v>
      </c>
      <c r="C362" s="442" t="s">
        <v>736</v>
      </c>
      <c r="D362" s="542">
        <v>233.94799999999998</v>
      </c>
      <c r="E362" s="542">
        <v>242.12799999999999</v>
      </c>
      <c r="F362" s="542">
        <v>154.36478</v>
      </c>
      <c r="G362" s="542">
        <v>215.13399999999999</v>
      </c>
    </row>
    <row r="363" spans="1:7" x14ac:dyDescent="0.2">
      <c r="A363" s="445">
        <v>377</v>
      </c>
      <c r="B363" s="442" t="s">
        <v>732</v>
      </c>
      <c r="C363" s="442" t="s">
        <v>737</v>
      </c>
      <c r="D363" s="542">
        <v>234.51999999999998</v>
      </c>
      <c r="E363" s="542">
        <v>242.72</v>
      </c>
      <c r="F363" s="542">
        <v>154.7422</v>
      </c>
      <c r="G363" s="542">
        <v>215.66</v>
      </c>
    </row>
    <row r="364" spans="1:7" x14ac:dyDescent="0.2">
      <c r="A364" s="445">
        <v>378</v>
      </c>
      <c r="B364" s="442" t="s">
        <v>732</v>
      </c>
      <c r="C364" s="442" t="s">
        <v>737</v>
      </c>
      <c r="D364" s="542">
        <v>234.51999999999998</v>
      </c>
      <c r="E364" s="542">
        <v>242.72</v>
      </c>
      <c r="F364" s="542">
        <v>154.7422</v>
      </c>
      <c r="G364" s="542">
        <v>215.66</v>
      </c>
    </row>
    <row r="365" spans="1:7" x14ac:dyDescent="0.2">
      <c r="A365" s="445">
        <v>379</v>
      </c>
      <c r="B365" s="442" t="s">
        <v>732</v>
      </c>
      <c r="C365" s="442" t="s">
        <v>737</v>
      </c>
      <c r="D365" s="542">
        <v>234.51999999999998</v>
      </c>
      <c r="E365" s="542">
        <v>242.72</v>
      </c>
      <c r="F365" s="542">
        <v>154.7422</v>
      </c>
      <c r="G365" s="542">
        <v>215.66</v>
      </c>
    </row>
    <row r="366" spans="1:7" x14ac:dyDescent="0.2">
      <c r="A366" s="445">
        <v>380</v>
      </c>
      <c r="B366" s="442" t="s">
        <v>732</v>
      </c>
      <c r="C366" s="442" t="s">
        <v>735</v>
      </c>
      <c r="D366" s="542">
        <v>243.1</v>
      </c>
      <c r="E366" s="542">
        <v>251.6</v>
      </c>
      <c r="F366" s="542">
        <v>160.40350000000001</v>
      </c>
      <c r="G366" s="542">
        <v>223.54999999999998</v>
      </c>
    </row>
    <row r="367" spans="1:7" x14ac:dyDescent="0.2">
      <c r="A367" s="445">
        <v>381</v>
      </c>
      <c r="B367" s="442" t="s">
        <v>732</v>
      </c>
      <c r="C367" s="442" t="s">
        <v>735</v>
      </c>
      <c r="D367" s="542">
        <v>243.1</v>
      </c>
      <c r="E367" s="542">
        <v>251.6</v>
      </c>
      <c r="F367" s="542">
        <v>160.40350000000001</v>
      </c>
      <c r="G367" s="542">
        <v>223.54999999999998</v>
      </c>
    </row>
    <row r="368" spans="1:7" x14ac:dyDescent="0.2">
      <c r="A368" s="445">
        <v>382</v>
      </c>
      <c r="B368" s="442" t="s">
        <v>732</v>
      </c>
      <c r="C368" s="442" t="s">
        <v>738</v>
      </c>
      <c r="D368" s="542">
        <v>225.94</v>
      </c>
      <c r="E368" s="542">
        <v>233.84</v>
      </c>
      <c r="F368" s="542">
        <v>149.08090000000001</v>
      </c>
      <c r="G368" s="542">
        <v>207.77</v>
      </c>
    </row>
    <row r="369" spans="1:7" x14ac:dyDescent="0.2">
      <c r="A369" s="445">
        <v>383</v>
      </c>
      <c r="B369" s="442" t="s">
        <v>732</v>
      </c>
      <c r="C369" s="442" t="s">
        <v>739</v>
      </c>
      <c r="D369" s="542">
        <v>235.09199999999998</v>
      </c>
      <c r="E369" s="542">
        <v>243.31199999999998</v>
      </c>
      <c r="F369" s="542">
        <v>155.11962</v>
      </c>
      <c r="G369" s="542">
        <v>216.18599999999998</v>
      </c>
    </row>
    <row r="370" spans="1:7" x14ac:dyDescent="0.2">
      <c r="A370" s="445">
        <v>384</v>
      </c>
      <c r="B370" s="442" t="s">
        <v>732</v>
      </c>
      <c r="C370" s="442" t="s">
        <v>684</v>
      </c>
      <c r="D370" s="542">
        <v>237.09399999999999</v>
      </c>
      <c r="E370" s="542">
        <v>245.38399999999999</v>
      </c>
      <c r="F370" s="542">
        <v>156.44058999999999</v>
      </c>
      <c r="G370" s="542">
        <v>218.02699999999999</v>
      </c>
    </row>
    <row r="371" spans="1:7" x14ac:dyDescent="0.2">
      <c r="A371" s="445">
        <v>385</v>
      </c>
      <c r="B371" s="442" t="s">
        <v>732</v>
      </c>
      <c r="C371" s="442" t="s">
        <v>740</v>
      </c>
      <c r="D371" s="542">
        <v>227.94200000000001</v>
      </c>
      <c r="E371" s="542">
        <v>235.91200000000001</v>
      </c>
      <c r="F371" s="542">
        <v>150.40187</v>
      </c>
      <c r="G371" s="542">
        <v>209.61100000000002</v>
      </c>
    </row>
    <row r="372" spans="1:7" x14ac:dyDescent="0.2">
      <c r="A372" s="445">
        <v>386</v>
      </c>
      <c r="B372" s="442" t="s">
        <v>741</v>
      </c>
      <c r="C372" s="442" t="s">
        <v>742</v>
      </c>
      <c r="D372" s="542">
        <v>224.22400000000002</v>
      </c>
      <c r="E372" s="542">
        <v>232.06400000000002</v>
      </c>
      <c r="F372" s="542">
        <v>147.94864000000001</v>
      </c>
      <c r="G372" s="542">
        <v>206.19200000000001</v>
      </c>
    </row>
    <row r="373" spans="1:7" x14ac:dyDescent="0.2">
      <c r="A373" s="445">
        <v>387</v>
      </c>
      <c r="B373" s="442" t="s">
        <v>741</v>
      </c>
      <c r="C373" s="442" t="s">
        <v>687</v>
      </c>
      <c r="D373" s="542">
        <v>242.52799999999999</v>
      </c>
      <c r="E373" s="542">
        <v>251.00799999999998</v>
      </c>
      <c r="F373" s="542">
        <v>160.02608000000001</v>
      </c>
      <c r="G373" s="542">
        <v>223.024</v>
      </c>
    </row>
    <row r="374" spans="1:7" x14ac:dyDescent="0.2">
      <c r="A374" s="445">
        <v>388</v>
      </c>
      <c r="B374" s="442" t="s">
        <v>741</v>
      </c>
      <c r="C374" s="442" t="s">
        <v>743</v>
      </c>
      <c r="D374" s="542">
        <v>230.51600000000002</v>
      </c>
      <c r="E374" s="542">
        <v>238.57600000000002</v>
      </c>
      <c r="F374" s="542">
        <v>152.10026000000002</v>
      </c>
      <c r="G374" s="542">
        <v>211.97800000000001</v>
      </c>
    </row>
    <row r="375" spans="1:7" x14ac:dyDescent="0.2">
      <c r="A375" s="445">
        <v>389</v>
      </c>
      <c r="B375" s="442" t="s">
        <v>741</v>
      </c>
      <c r="C375" s="442" t="s">
        <v>744</v>
      </c>
      <c r="D375" s="542">
        <v>226.798</v>
      </c>
      <c r="E375" s="542">
        <v>234.72800000000001</v>
      </c>
      <c r="F375" s="542">
        <v>149.64703</v>
      </c>
      <c r="G375" s="542">
        <v>208.559</v>
      </c>
    </row>
    <row r="376" spans="1:7" x14ac:dyDescent="0.2">
      <c r="A376" s="445">
        <v>390</v>
      </c>
      <c r="B376" s="442" t="s">
        <v>741</v>
      </c>
      <c r="C376" s="442" t="s">
        <v>739</v>
      </c>
      <c r="D376" s="542">
        <v>240.81199999999998</v>
      </c>
      <c r="E376" s="542">
        <v>249.232</v>
      </c>
      <c r="F376" s="542">
        <v>158.89382000000001</v>
      </c>
      <c r="G376" s="542">
        <v>221.446</v>
      </c>
    </row>
    <row r="377" spans="1:7" x14ac:dyDescent="0.2">
      <c r="A377" s="445">
        <v>391</v>
      </c>
      <c r="B377" s="442" t="s">
        <v>741</v>
      </c>
      <c r="C377" s="442" t="s">
        <v>739</v>
      </c>
      <c r="D377" s="542">
        <v>240.81199999999998</v>
      </c>
      <c r="E377" s="542">
        <v>249.232</v>
      </c>
      <c r="F377" s="542">
        <v>158.89382000000001</v>
      </c>
      <c r="G377" s="542">
        <v>221.446</v>
      </c>
    </row>
    <row r="378" spans="1:7" x14ac:dyDescent="0.2">
      <c r="A378" s="445">
        <v>392</v>
      </c>
      <c r="B378" s="442" t="s">
        <v>741</v>
      </c>
      <c r="C378" s="442" t="s">
        <v>739</v>
      </c>
      <c r="D378" s="542">
        <v>240.81199999999998</v>
      </c>
      <c r="E378" s="542">
        <v>249.232</v>
      </c>
      <c r="F378" s="542">
        <v>158.89382000000001</v>
      </c>
      <c r="G378" s="542">
        <v>221.446</v>
      </c>
    </row>
    <row r="379" spans="1:7" x14ac:dyDescent="0.2">
      <c r="A379" s="445">
        <v>393</v>
      </c>
      <c r="B379" s="442" t="s">
        <v>741</v>
      </c>
      <c r="C379" s="442" t="s">
        <v>745</v>
      </c>
      <c r="D379" s="542">
        <v>235.09199999999998</v>
      </c>
      <c r="E379" s="542">
        <v>243.31199999999998</v>
      </c>
      <c r="F379" s="542">
        <v>155.11962</v>
      </c>
      <c r="G379" s="542">
        <v>216.18599999999998</v>
      </c>
    </row>
    <row r="380" spans="1:7" x14ac:dyDescent="0.2">
      <c r="A380" s="445">
        <v>394</v>
      </c>
      <c r="B380" s="442" t="s">
        <v>741</v>
      </c>
      <c r="C380" s="442" t="s">
        <v>746</v>
      </c>
      <c r="D380" s="542">
        <v>229.37200000000001</v>
      </c>
      <c r="E380" s="542">
        <v>237.39200000000002</v>
      </c>
      <c r="F380" s="542">
        <v>151.34542000000002</v>
      </c>
      <c r="G380" s="542">
        <v>210.92600000000002</v>
      </c>
    </row>
    <row r="381" spans="1:7" x14ac:dyDescent="0.2">
      <c r="A381" s="445">
        <v>395</v>
      </c>
      <c r="B381" s="442" t="s">
        <v>741</v>
      </c>
      <c r="C381" s="442" t="s">
        <v>747</v>
      </c>
      <c r="D381" s="542">
        <v>237.09399999999999</v>
      </c>
      <c r="E381" s="542">
        <v>245.38399999999999</v>
      </c>
      <c r="F381" s="542">
        <v>156.44058999999999</v>
      </c>
      <c r="G381" s="542">
        <v>218.02699999999999</v>
      </c>
    </row>
    <row r="382" spans="1:7" x14ac:dyDescent="0.2">
      <c r="A382" s="445">
        <v>396</v>
      </c>
      <c r="B382" s="442" t="s">
        <v>741</v>
      </c>
      <c r="C382" s="442" t="s">
        <v>748</v>
      </c>
      <c r="D382" s="542">
        <v>224.22400000000002</v>
      </c>
      <c r="E382" s="542">
        <v>232.06400000000002</v>
      </c>
      <c r="F382" s="542">
        <v>147.94864000000001</v>
      </c>
      <c r="G382" s="542">
        <v>206.19200000000001</v>
      </c>
    </row>
    <row r="383" spans="1:7" x14ac:dyDescent="0.2">
      <c r="A383" s="445">
        <v>397</v>
      </c>
      <c r="B383" s="442" t="s">
        <v>741</v>
      </c>
      <c r="C383" s="442" t="s">
        <v>701</v>
      </c>
      <c r="D383" s="542">
        <v>230.80200000000002</v>
      </c>
      <c r="E383" s="542">
        <v>238.87200000000001</v>
      </c>
      <c r="F383" s="542">
        <v>152.28897000000001</v>
      </c>
      <c r="G383" s="542">
        <v>212.24100000000001</v>
      </c>
    </row>
    <row r="384" spans="1:7" x14ac:dyDescent="0.2">
      <c r="A384" s="445">
        <v>398</v>
      </c>
      <c r="B384" s="442" t="s">
        <v>691</v>
      </c>
      <c r="C384" s="442" t="s">
        <v>569</v>
      </c>
      <c r="D384" s="542">
        <v>245.96</v>
      </c>
      <c r="E384" s="542">
        <v>254.56</v>
      </c>
      <c r="F384" s="542">
        <v>162.29060000000001</v>
      </c>
      <c r="G384" s="542">
        <v>226.18</v>
      </c>
    </row>
    <row r="385" spans="1:7" x14ac:dyDescent="0.2">
      <c r="A385" s="445">
        <v>399</v>
      </c>
      <c r="B385" s="442" t="s">
        <v>691</v>
      </c>
      <c r="C385" s="442" t="s">
        <v>692</v>
      </c>
      <c r="D385" s="542">
        <v>251.39400000000001</v>
      </c>
      <c r="E385" s="542">
        <v>260.18400000000003</v>
      </c>
      <c r="F385" s="542">
        <v>165.87609</v>
      </c>
      <c r="G385" s="542">
        <v>231.17699999999999</v>
      </c>
    </row>
    <row r="386" spans="1:7" x14ac:dyDescent="0.2">
      <c r="A386" s="445">
        <v>400</v>
      </c>
      <c r="B386" s="442" t="s">
        <v>749</v>
      </c>
      <c r="C386" s="442" t="s">
        <v>750</v>
      </c>
      <c r="D386" s="542">
        <v>251.68</v>
      </c>
      <c r="E386" s="542">
        <v>260.48</v>
      </c>
      <c r="F386" s="542">
        <v>166.06480000000002</v>
      </c>
      <c r="G386" s="542">
        <v>231.44</v>
      </c>
    </row>
    <row r="387" spans="1:7" x14ac:dyDescent="0.2">
      <c r="A387" s="445">
        <v>401</v>
      </c>
      <c r="B387" s="442" t="s">
        <v>749</v>
      </c>
      <c r="C387" s="442" t="s">
        <v>750</v>
      </c>
      <c r="D387" s="542">
        <v>251.68</v>
      </c>
      <c r="E387" s="542">
        <v>260.48</v>
      </c>
      <c r="F387" s="542">
        <v>166.06480000000002</v>
      </c>
      <c r="G387" s="542">
        <v>231.44</v>
      </c>
    </row>
    <row r="388" spans="1:7" x14ac:dyDescent="0.2">
      <c r="A388" s="445">
        <v>402</v>
      </c>
      <c r="B388" s="442" t="s">
        <v>749</v>
      </c>
      <c r="C388" s="442" t="s">
        <v>750</v>
      </c>
      <c r="D388" s="542">
        <v>251.68</v>
      </c>
      <c r="E388" s="542">
        <v>260.48</v>
      </c>
      <c r="F388" s="542">
        <v>166.06480000000002</v>
      </c>
      <c r="G388" s="542">
        <v>231.44</v>
      </c>
    </row>
    <row r="389" spans="1:7" x14ac:dyDescent="0.2">
      <c r="A389" s="445">
        <v>403</v>
      </c>
      <c r="B389" s="442" t="s">
        <v>749</v>
      </c>
      <c r="C389" s="442" t="s">
        <v>751</v>
      </c>
      <c r="D389" s="542">
        <v>248.53399999999999</v>
      </c>
      <c r="E389" s="542">
        <v>257.22399999999999</v>
      </c>
      <c r="F389" s="542">
        <v>163.98899</v>
      </c>
      <c r="G389" s="542">
        <v>228.547</v>
      </c>
    </row>
    <row r="390" spans="1:7" x14ac:dyDescent="0.2">
      <c r="A390" s="445">
        <v>404</v>
      </c>
      <c r="B390" s="442" t="s">
        <v>749</v>
      </c>
      <c r="C390" s="442" t="s">
        <v>751</v>
      </c>
      <c r="D390" s="542">
        <v>248.53399999999999</v>
      </c>
      <c r="E390" s="542">
        <v>257.22399999999999</v>
      </c>
      <c r="F390" s="542">
        <v>163.98899</v>
      </c>
      <c r="G390" s="542">
        <v>228.547</v>
      </c>
    </row>
    <row r="391" spans="1:7" x14ac:dyDescent="0.2">
      <c r="A391" s="445">
        <v>405</v>
      </c>
      <c r="B391" s="442" t="s">
        <v>749</v>
      </c>
      <c r="C391" s="442" t="s">
        <v>751</v>
      </c>
      <c r="D391" s="542">
        <v>248.53399999999999</v>
      </c>
      <c r="E391" s="542">
        <v>257.22399999999999</v>
      </c>
      <c r="F391" s="542">
        <v>163.98899</v>
      </c>
      <c r="G391" s="542">
        <v>228.547</v>
      </c>
    </row>
    <row r="392" spans="1:7" x14ac:dyDescent="0.2">
      <c r="A392" s="445">
        <v>406</v>
      </c>
      <c r="B392" s="442" t="s">
        <v>749</v>
      </c>
      <c r="C392" s="442" t="s">
        <v>752</v>
      </c>
      <c r="D392" s="542">
        <v>255.11199999999999</v>
      </c>
      <c r="E392" s="542">
        <v>264.03199999999998</v>
      </c>
      <c r="F392" s="542">
        <v>168.32932000000002</v>
      </c>
      <c r="G392" s="542">
        <v>234.596</v>
      </c>
    </row>
    <row r="393" spans="1:7" x14ac:dyDescent="0.2">
      <c r="A393" s="445">
        <v>407</v>
      </c>
      <c r="B393" s="442" t="s">
        <v>749</v>
      </c>
      <c r="C393" s="442" t="s">
        <v>753</v>
      </c>
      <c r="D393" s="542">
        <v>244.816</v>
      </c>
      <c r="E393" s="542">
        <v>253.376</v>
      </c>
      <c r="F393" s="542">
        <v>161.53576000000001</v>
      </c>
      <c r="G393" s="542">
        <v>225.12799999999999</v>
      </c>
    </row>
    <row r="394" spans="1:7" x14ac:dyDescent="0.2">
      <c r="A394" s="445">
        <v>408</v>
      </c>
      <c r="B394" s="442" t="s">
        <v>749</v>
      </c>
      <c r="C394" s="442" t="s">
        <v>753</v>
      </c>
      <c r="D394" s="542">
        <v>244.816</v>
      </c>
      <c r="E394" s="542">
        <v>253.376</v>
      </c>
      <c r="F394" s="542">
        <v>161.53576000000001</v>
      </c>
      <c r="G394" s="542">
        <v>225.12799999999999</v>
      </c>
    </row>
    <row r="395" spans="1:7" x14ac:dyDescent="0.2">
      <c r="A395" s="445">
        <v>409</v>
      </c>
      <c r="B395" s="442" t="s">
        <v>749</v>
      </c>
      <c r="C395" s="442" t="s">
        <v>753</v>
      </c>
      <c r="D395" s="542">
        <v>244.816</v>
      </c>
      <c r="E395" s="542">
        <v>253.376</v>
      </c>
      <c r="F395" s="542">
        <v>161.53576000000001</v>
      </c>
      <c r="G395" s="542">
        <v>225.12799999999999</v>
      </c>
    </row>
    <row r="396" spans="1:7" x14ac:dyDescent="0.2">
      <c r="A396" s="445">
        <v>410</v>
      </c>
      <c r="B396" s="442" t="s">
        <v>749</v>
      </c>
      <c r="C396" s="442" t="s">
        <v>754</v>
      </c>
      <c r="D396" s="542">
        <v>250.536</v>
      </c>
      <c r="E396" s="542">
        <v>259.29599999999999</v>
      </c>
      <c r="F396" s="542">
        <v>165.30996000000002</v>
      </c>
      <c r="G396" s="542">
        <v>230.38800000000001</v>
      </c>
    </row>
    <row r="397" spans="1:7" x14ac:dyDescent="0.2">
      <c r="A397" s="445">
        <v>411</v>
      </c>
      <c r="B397" s="442" t="s">
        <v>749</v>
      </c>
      <c r="C397" s="442" t="s">
        <v>755</v>
      </c>
      <c r="D397" s="542">
        <v>263.12</v>
      </c>
      <c r="E397" s="542">
        <v>272.32</v>
      </c>
      <c r="F397" s="542">
        <v>173.61320000000001</v>
      </c>
      <c r="G397" s="542">
        <v>241.96</v>
      </c>
    </row>
    <row r="398" spans="1:7" x14ac:dyDescent="0.2">
      <c r="A398" s="445">
        <v>412</v>
      </c>
      <c r="B398" s="442" t="s">
        <v>749</v>
      </c>
      <c r="C398" s="442" t="s">
        <v>755</v>
      </c>
      <c r="D398" s="542">
        <v>263.12</v>
      </c>
      <c r="E398" s="542">
        <v>272.32</v>
      </c>
      <c r="F398" s="542">
        <v>173.61320000000001</v>
      </c>
      <c r="G398" s="542">
        <v>241.96</v>
      </c>
    </row>
    <row r="399" spans="1:7" x14ac:dyDescent="0.2">
      <c r="A399" s="445">
        <v>413</v>
      </c>
      <c r="B399" s="442" t="s">
        <v>749</v>
      </c>
      <c r="C399" s="442" t="s">
        <v>756</v>
      </c>
      <c r="D399" s="542">
        <v>251.108</v>
      </c>
      <c r="E399" s="542">
        <v>259.88799999999998</v>
      </c>
      <c r="F399" s="542">
        <v>165.68738000000002</v>
      </c>
      <c r="G399" s="542">
        <v>230.91399999999999</v>
      </c>
    </row>
    <row r="400" spans="1:7" x14ac:dyDescent="0.2">
      <c r="A400" s="445">
        <v>414</v>
      </c>
      <c r="B400" s="442" t="s">
        <v>749</v>
      </c>
      <c r="C400" s="442" t="s">
        <v>756</v>
      </c>
      <c r="D400" s="542">
        <v>251.108</v>
      </c>
      <c r="E400" s="542">
        <v>259.88799999999998</v>
      </c>
      <c r="F400" s="542">
        <v>165.68738000000002</v>
      </c>
      <c r="G400" s="542">
        <v>230.91399999999999</v>
      </c>
    </row>
    <row r="401" spans="1:7" x14ac:dyDescent="0.2">
      <c r="A401" s="445">
        <v>415</v>
      </c>
      <c r="B401" s="442" t="s">
        <v>749</v>
      </c>
      <c r="C401" s="442" t="s">
        <v>757</v>
      </c>
      <c r="D401" s="542">
        <v>261.976</v>
      </c>
      <c r="E401" s="542">
        <v>271.13600000000002</v>
      </c>
      <c r="F401" s="542">
        <v>172.85836</v>
      </c>
      <c r="G401" s="542">
        <v>240.90800000000002</v>
      </c>
    </row>
    <row r="402" spans="1:7" x14ac:dyDescent="0.2">
      <c r="A402" s="445">
        <v>416</v>
      </c>
      <c r="B402" s="442" t="s">
        <v>749</v>
      </c>
      <c r="C402" s="442" t="s">
        <v>757</v>
      </c>
      <c r="D402" s="542">
        <v>261.976</v>
      </c>
      <c r="E402" s="542">
        <v>271.13600000000002</v>
      </c>
      <c r="F402" s="542">
        <v>172.85836</v>
      </c>
      <c r="G402" s="542">
        <v>240.90800000000002</v>
      </c>
    </row>
    <row r="403" spans="1:7" x14ac:dyDescent="0.2">
      <c r="A403" s="445">
        <v>417</v>
      </c>
      <c r="B403" s="442" t="s">
        <v>749</v>
      </c>
      <c r="C403" s="442" t="s">
        <v>758</v>
      </c>
      <c r="D403" s="542">
        <v>251.108</v>
      </c>
      <c r="E403" s="542">
        <v>259.88799999999998</v>
      </c>
      <c r="F403" s="542">
        <v>165.68738000000002</v>
      </c>
      <c r="G403" s="542">
        <v>230.91399999999999</v>
      </c>
    </row>
    <row r="404" spans="1:7" x14ac:dyDescent="0.2">
      <c r="A404" s="445">
        <v>418</v>
      </c>
      <c r="B404" s="442" t="s">
        <v>749</v>
      </c>
      <c r="C404" s="442" t="s">
        <v>758</v>
      </c>
      <c r="D404" s="542">
        <v>251.108</v>
      </c>
      <c r="E404" s="542">
        <v>259.88799999999998</v>
      </c>
      <c r="F404" s="542">
        <v>165.68738000000002</v>
      </c>
      <c r="G404" s="542">
        <v>230.91399999999999</v>
      </c>
    </row>
    <row r="405" spans="1:7" x14ac:dyDescent="0.2">
      <c r="A405" s="445">
        <v>420</v>
      </c>
      <c r="B405" s="442" t="s">
        <v>749</v>
      </c>
      <c r="C405" s="442" t="s">
        <v>759</v>
      </c>
      <c r="D405" s="542">
        <v>253.96799999999999</v>
      </c>
      <c r="E405" s="542">
        <v>262.84800000000001</v>
      </c>
      <c r="F405" s="542">
        <v>167.57448000000002</v>
      </c>
      <c r="G405" s="542">
        <v>233.54400000000001</v>
      </c>
    </row>
    <row r="406" spans="1:7" x14ac:dyDescent="0.2">
      <c r="A406" s="445">
        <v>421</v>
      </c>
      <c r="B406" s="442" t="s">
        <v>749</v>
      </c>
      <c r="C406" s="442" t="s">
        <v>760</v>
      </c>
      <c r="D406" s="542">
        <v>250.536</v>
      </c>
      <c r="E406" s="542">
        <v>259.29599999999999</v>
      </c>
      <c r="F406" s="542">
        <v>165.30996000000002</v>
      </c>
      <c r="G406" s="542">
        <v>230.38800000000001</v>
      </c>
    </row>
    <row r="407" spans="1:7" x14ac:dyDescent="0.2">
      <c r="A407" s="445">
        <v>422</v>
      </c>
      <c r="B407" s="442" t="s">
        <v>749</v>
      </c>
      <c r="C407" s="442" t="s">
        <v>760</v>
      </c>
      <c r="D407" s="542">
        <v>250.536</v>
      </c>
      <c r="E407" s="542">
        <v>259.29599999999999</v>
      </c>
      <c r="F407" s="542">
        <v>165.30996000000002</v>
      </c>
      <c r="G407" s="542">
        <v>230.38800000000001</v>
      </c>
    </row>
    <row r="408" spans="1:7" x14ac:dyDescent="0.2">
      <c r="A408" s="445">
        <v>423</v>
      </c>
      <c r="B408" s="442" t="s">
        <v>749</v>
      </c>
      <c r="C408" s="442" t="s">
        <v>761</v>
      </c>
      <c r="D408" s="542">
        <v>255.11199999999999</v>
      </c>
      <c r="E408" s="542">
        <v>264.03199999999998</v>
      </c>
      <c r="F408" s="542">
        <v>168.32932000000002</v>
      </c>
      <c r="G408" s="542">
        <v>234.596</v>
      </c>
    </row>
    <row r="409" spans="1:7" x14ac:dyDescent="0.2">
      <c r="A409" s="445">
        <v>424</v>
      </c>
      <c r="B409" s="442" t="s">
        <v>749</v>
      </c>
      <c r="C409" s="442" t="s">
        <v>762</v>
      </c>
      <c r="D409" s="542">
        <v>251.96600000000001</v>
      </c>
      <c r="E409" s="542">
        <v>260.77600000000001</v>
      </c>
      <c r="F409" s="542">
        <v>166.25351000000001</v>
      </c>
      <c r="G409" s="542">
        <v>231.703</v>
      </c>
    </row>
    <row r="410" spans="1:7" x14ac:dyDescent="0.2">
      <c r="A410" s="445">
        <v>425</v>
      </c>
      <c r="B410" s="442" t="s">
        <v>749</v>
      </c>
      <c r="C410" s="442" t="s">
        <v>763</v>
      </c>
      <c r="D410" s="542">
        <v>248.24799999999999</v>
      </c>
      <c r="E410" s="542">
        <v>256.928</v>
      </c>
      <c r="F410" s="542">
        <v>163.80028000000001</v>
      </c>
      <c r="G410" s="542">
        <v>228.28399999999999</v>
      </c>
    </row>
    <row r="411" spans="1:7" x14ac:dyDescent="0.2">
      <c r="A411" s="445">
        <v>426</v>
      </c>
      <c r="B411" s="442" t="s">
        <v>749</v>
      </c>
      <c r="C411" s="442" t="s">
        <v>763</v>
      </c>
      <c r="D411" s="542">
        <v>248.24799999999999</v>
      </c>
      <c r="E411" s="542">
        <v>256.928</v>
      </c>
      <c r="F411" s="542">
        <v>163.80028000000001</v>
      </c>
      <c r="G411" s="542">
        <v>228.28399999999999</v>
      </c>
    </row>
    <row r="412" spans="1:7" x14ac:dyDescent="0.2">
      <c r="A412" s="445">
        <v>427</v>
      </c>
      <c r="B412" s="442" t="s">
        <v>749</v>
      </c>
      <c r="C412" s="442" t="s">
        <v>764</v>
      </c>
      <c r="D412" s="542">
        <v>243.1</v>
      </c>
      <c r="E412" s="542">
        <v>251.6</v>
      </c>
      <c r="F412" s="542">
        <v>160.40350000000001</v>
      </c>
      <c r="G412" s="542">
        <v>223.54999999999998</v>
      </c>
    </row>
    <row r="413" spans="1:7" x14ac:dyDescent="0.2">
      <c r="A413" s="445">
        <v>430</v>
      </c>
      <c r="B413" s="442" t="s">
        <v>765</v>
      </c>
      <c r="C413" s="442" t="s">
        <v>701</v>
      </c>
      <c r="D413" s="542">
        <v>263.97800000000001</v>
      </c>
      <c r="E413" s="542">
        <v>273.20800000000003</v>
      </c>
      <c r="F413" s="542">
        <v>174.17933000000002</v>
      </c>
      <c r="G413" s="542">
        <v>242.74900000000002</v>
      </c>
    </row>
    <row r="414" spans="1:7" x14ac:dyDescent="0.2">
      <c r="A414" s="445">
        <v>431</v>
      </c>
      <c r="B414" s="442" t="s">
        <v>765</v>
      </c>
      <c r="C414" s="442" t="s">
        <v>701</v>
      </c>
      <c r="D414" s="542">
        <v>263.97800000000001</v>
      </c>
      <c r="E414" s="542">
        <v>273.20800000000003</v>
      </c>
      <c r="F414" s="542">
        <v>174.17933000000002</v>
      </c>
      <c r="G414" s="542">
        <v>242.74900000000002</v>
      </c>
    </row>
    <row r="415" spans="1:7" x14ac:dyDescent="0.2">
      <c r="A415" s="445">
        <v>432</v>
      </c>
      <c r="B415" s="442" t="s">
        <v>765</v>
      </c>
      <c r="C415" s="442" t="s">
        <v>701</v>
      </c>
      <c r="D415" s="542">
        <v>263.97800000000001</v>
      </c>
      <c r="E415" s="542">
        <v>273.20800000000003</v>
      </c>
      <c r="F415" s="542">
        <v>174.17933000000002</v>
      </c>
      <c r="G415" s="542">
        <v>242.74900000000002</v>
      </c>
    </row>
    <row r="416" spans="1:7" x14ac:dyDescent="0.2">
      <c r="A416" s="445">
        <v>433</v>
      </c>
      <c r="B416" s="442" t="s">
        <v>765</v>
      </c>
      <c r="C416" s="442" t="s">
        <v>766</v>
      </c>
      <c r="D416" s="542">
        <v>262.548</v>
      </c>
      <c r="E416" s="542">
        <v>271.72800000000001</v>
      </c>
      <c r="F416" s="542">
        <v>173.23578000000001</v>
      </c>
      <c r="G416" s="542">
        <v>241.434</v>
      </c>
    </row>
    <row r="417" spans="1:7" x14ac:dyDescent="0.2">
      <c r="A417" s="445">
        <v>434</v>
      </c>
      <c r="B417" s="442" t="s">
        <v>765</v>
      </c>
      <c r="C417" s="442" t="s">
        <v>767</v>
      </c>
      <c r="D417" s="542">
        <v>273.702</v>
      </c>
      <c r="E417" s="542">
        <v>283.27199999999999</v>
      </c>
      <c r="F417" s="542">
        <v>180.59547000000001</v>
      </c>
      <c r="G417" s="542">
        <v>251.691</v>
      </c>
    </row>
    <row r="418" spans="1:7" x14ac:dyDescent="0.2">
      <c r="A418" s="445">
        <v>435</v>
      </c>
      <c r="B418" s="442" t="s">
        <v>765</v>
      </c>
      <c r="C418" s="442" t="s">
        <v>767</v>
      </c>
      <c r="D418" s="542">
        <v>273.702</v>
      </c>
      <c r="E418" s="542">
        <v>283.27199999999999</v>
      </c>
      <c r="F418" s="542">
        <v>180.59547000000001</v>
      </c>
      <c r="G418" s="542">
        <v>251.691</v>
      </c>
    </row>
    <row r="419" spans="1:7" x14ac:dyDescent="0.2">
      <c r="A419" s="445">
        <v>436</v>
      </c>
      <c r="B419" s="442" t="s">
        <v>765</v>
      </c>
      <c r="C419" s="442" t="s">
        <v>767</v>
      </c>
      <c r="D419" s="542">
        <v>273.702</v>
      </c>
      <c r="E419" s="542">
        <v>283.27199999999999</v>
      </c>
      <c r="F419" s="542">
        <v>180.59547000000001</v>
      </c>
      <c r="G419" s="542">
        <v>251.691</v>
      </c>
    </row>
    <row r="420" spans="1:7" x14ac:dyDescent="0.2">
      <c r="A420" s="445">
        <v>437</v>
      </c>
      <c r="B420" s="442" t="s">
        <v>765</v>
      </c>
      <c r="C420" s="442" t="s">
        <v>768</v>
      </c>
      <c r="D420" s="542">
        <v>262.548</v>
      </c>
      <c r="E420" s="542">
        <v>271.72800000000001</v>
      </c>
      <c r="F420" s="542">
        <v>173.23578000000001</v>
      </c>
      <c r="G420" s="542">
        <v>241.434</v>
      </c>
    </row>
    <row r="421" spans="1:7" x14ac:dyDescent="0.2">
      <c r="A421" s="445">
        <v>438</v>
      </c>
      <c r="B421" s="442" t="s">
        <v>765</v>
      </c>
      <c r="C421" s="442" t="s">
        <v>768</v>
      </c>
      <c r="D421" s="542">
        <v>262.548</v>
      </c>
      <c r="E421" s="542">
        <v>271.72800000000001</v>
      </c>
      <c r="F421" s="542">
        <v>173.23578000000001</v>
      </c>
      <c r="G421" s="542">
        <v>241.434</v>
      </c>
    </row>
    <row r="422" spans="1:7" x14ac:dyDescent="0.2">
      <c r="A422" s="445">
        <v>439</v>
      </c>
      <c r="B422" s="442" t="s">
        <v>765</v>
      </c>
      <c r="C422" s="442" t="s">
        <v>769</v>
      </c>
      <c r="D422" s="542">
        <v>269.69799999999998</v>
      </c>
      <c r="E422" s="542">
        <v>279.12799999999999</v>
      </c>
      <c r="F422" s="542">
        <v>177.95353</v>
      </c>
      <c r="G422" s="542">
        <v>248.00899999999999</v>
      </c>
    </row>
    <row r="423" spans="1:7" x14ac:dyDescent="0.2">
      <c r="A423" s="445">
        <v>440</v>
      </c>
      <c r="B423" s="442" t="s">
        <v>765</v>
      </c>
      <c r="C423" s="442" t="s">
        <v>770</v>
      </c>
      <c r="D423" s="542">
        <v>265.12200000000001</v>
      </c>
      <c r="E423" s="542">
        <v>274.392</v>
      </c>
      <c r="F423" s="542">
        <v>174.93417000000002</v>
      </c>
      <c r="G423" s="542">
        <v>243.80100000000002</v>
      </c>
    </row>
    <row r="424" spans="1:7" x14ac:dyDescent="0.2">
      <c r="A424" s="445">
        <v>441</v>
      </c>
      <c r="B424" s="442" t="s">
        <v>765</v>
      </c>
      <c r="C424" s="442" t="s">
        <v>771</v>
      </c>
      <c r="D424" s="542">
        <v>276.56200000000001</v>
      </c>
      <c r="E424" s="542">
        <v>286.23199999999997</v>
      </c>
      <c r="F424" s="542">
        <v>182.48257000000001</v>
      </c>
      <c r="G424" s="542">
        <v>254.321</v>
      </c>
    </row>
    <row r="425" spans="1:7" x14ac:dyDescent="0.2">
      <c r="A425" s="445">
        <v>442</v>
      </c>
      <c r="B425" s="442" t="s">
        <v>765</v>
      </c>
      <c r="C425" s="442" t="s">
        <v>772</v>
      </c>
      <c r="D425" s="542">
        <v>268.26799999999997</v>
      </c>
      <c r="E425" s="542">
        <v>277.64799999999997</v>
      </c>
      <c r="F425" s="542">
        <v>177.00997999999998</v>
      </c>
      <c r="G425" s="542">
        <v>246.69399999999999</v>
      </c>
    </row>
    <row r="426" spans="1:7" x14ac:dyDescent="0.2">
      <c r="A426" s="445">
        <v>443</v>
      </c>
      <c r="B426" s="442" t="s">
        <v>765</v>
      </c>
      <c r="C426" s="442" t="s">
        <v>772</v>
      </c>
      <c r="D426" s="542">
        <v>268.26799999999997</v>
      </c>
      <c r="E426" s="542">
        <v>277.64799999999997</v>
      </c>
      <c r="F426" s="542">
        <v>177.00997999999998</v>
      </c>
      <c r="G426" s="542">
        <v>246.69399999999999</v>
      </c>
    </row>
    <row r="427" spans="1:7" x14ac:dyDescent="0.2">
      <c r="A427" s="445">
        <v>444</v>
      </c>
      <c r="B427" s="442" t="s">
        <v>765</v>
      </c>
      <c r="C427" s="442" t="s">
        <v>773</v>
      </c>
      <c r="D427" s="542">
        <v>262.262</v>
      </c>
      <c r="E427" s="542">
        <v>271.43200000000002</v>
      </c>
      <c r="F427" s="542">
        <v>173.04707000000002</v>
      </c>
      <c r="G427" s="542">
        <v>241.17100000000002</v>
      </c>
    </row>
    <row r="428" spans="1:7" x14ac:dyDescent="0.2">
      <c r="A428" s="445">
        <v>445</v>
      </c>
      <c r="B428" s="442" t="s">
        <v>765</v>
      </c>
      <c r="C428" s="442" t="s">
        <v>773</v>
      </c>
      <c r="D428" s="542">
        <v>262.262</v>
      </c>
      <c r="E428" s="542">
        <v>271.43200000000002</v>
      </c>
      <c r="F428" s="542">
        <v>173.04707000000002</v>
      </c>
      <c r="G428" s="542">
        <v>241.17100000000002</v>
      </c>
    </row>
    <row r="429" spans="1:7" x14ac:dyDescent="0.2">
      <c r="A429" s="445">
        <v>446</v>
      </c>
      <c r="B429" s="442" t="s">
        <v>765</v>
      </c>
      <c r="C429" s="442" t="s">
        <v>774</v>
      </c>
      <c r="D429" s="542">
        <v>260.26</v>
      </c>
      <c r="E429" s="542">
        <v>269.36</v>
      </c>
      <c r="F429" s="542">
        <v>171.7261</v>
      </c>
      <c r="G429" s="542">
        <v>239.33</v>
      </c>
    </row>
    <row r="430" spans="1:7" x14ac:dyDescent="0.2">
      <c r="A430" s="445">
        <v>447</v>
      </c>
      <c r="B430" s="442" t="s">
        <v>765</v>
      </c>
      <c r="C430" s="442" t="s">
        <v>774</v>
      </c>
      <c r="D430" s="542">
        <v>260.26</v>
      </c>
      <c r="E430" s="542">
        <v>269.36</v>
      </c>
      <c r="F430" s="542">
        <v>171.7261</v>
      </c>
      <c r="G430" s="542">
        <v>239.33</v>
      </c>
    </row>
    <row r="431" spans="1:7" x14ac:dyDescent="0.2">
      <c r="A431" s="445">
        <v>448</v>
      </c>
      <c r="B431" s="442" t="s">
        <v>765</v>
      </c>
      <c r="C431" s="442" t="s">
        <v>775</v>
      </c>
      <c r="D431" s="542">
        <v>261.11799999999999</v>
      </c>
      <c r="E431" s="542">
        <v>270.24799999999999</v>
      </c>
      <c r="F431" s="542">
        <v>172.29223000000002</v>
      </c>
      <c r="G431" s="542">
        <v>240.119</v>
      </c>
    </row>
    <row r="432" spans="1:7" x14ac:dyDescent="0.2">
      <c r="A432" s="445">
        <v>449</v>
      </c>
      <c r="B432" s="442" t="s">
        <v>765</v>
      </c>
      <c r="C432" s="442" t="s">
        <v>775</v>
      </c>
      <c r="D432" s="542">
        <v>261.11799999999999</v>
      </c>
      <c r="E432" s="542">
        <v>270.24799999999999</v>
      </c>
      <c r="F432" s="542">
        <v>172.29223000000002</v>
      </c>
      <c r="G432" s="542">
        <v>240.119</v>
      </c>
    </row>
    <row r="433" spans="1:7" x14ac:dyDescent="0.2">
      <c r="A433" s="445">
        <v>450</v>
      </c>
      <c r="B433" s="442" t="s">
        <v>765</v>
      </c>
      <c r="C433" s="442" t="s">
        <v>776</v>
      </c>
      <c r="D433" s="542">
        <v>255.684</v>
      </c>
      <c r="E433" s="542">
        <v>264.62400000000002</v>
      </c>
      <c r="F433" s="542">
        <v>168.70674</v>
      </c>
      <c r="G433" s="542">
        <v>235.12200000000001</v>
      </c>
    </row>
    <row r="434" spans="1:7" x14ac:dyDescent="0.2">
      <c r="A434" s="445">
        <v>451</v>
      </c>
      <c r="B434" s="442" t="s">
        <v>765</v>
      </c>
      <c r="C434" s="442" t="s">
        <v>777</v>
      </c>
      <c r="D434" s="542">
        <v>258.54399999999998</v>
      </c>
      <c r="E434" s="542">
        <v>267.584</v>
      </c>
      <c r="F434" s="542">
        <v>170.59384</v>
      </c>
      <c r="G434" s="542">
        <v>237.75200000000001</v>
      </c>
    </row>
    <row r="435" spans="1:7" x14ac:dyDescent="0.2">
      <c r="A435" s="445">
        <v>452</v>
      </c>
      <c r="B435" s="442" t="s">
        <v>765</v>
      </c>
      <c r="C435" s="442" t="s">
        <v>777</v>
      </c>
      <c r="D435" s="542">
        <v>258.54399999999998</v>
      </c>
      <c r="E435" s="542">
        <v>267.584</v>
      </c>
      <c r="F435" s="542">
        <v>170.59384</v>
      </c>
      <c r="G435" s="542">
        <v>237.75200000000001</v>
      </c>
    </row>
    <row r="436" spans="1:7" x14ac:dyDescent="0.2">
      <c r="A436" s="445">
        <v>453</v>
      </c>
      <c r="B436" s="442" t="s">
        <v>765</v>
      </c>
      <c r="C436" s="442" t="s">
        <v>778</v>
      </c>
      <c r="D436" s="542">
        <v>255.398</v>
      </c>
      <c r="E436" s="542">
        <v>264.32800000000003</v>
      </c>
      <c r="F436" s="542">
        <v>168.51803000000001</v>
      </c>
      <c r="G436" s="542">
        <v>234.85900000000001</v>
      </c>
    </row>
    <row r="437" spans="1:7" x14ac:dyDescent="0.2">
      <c r="A437" s="445">
        <v>454</v>
      </c>
      <c r="B437" s="442" t="s">
        <v>765</v>
      </c>
      <c r="C437" s="442" t="s">
        <v>778</v>
      </c>
      <c r="D437" s="542">
        <v>255.398</v>
      </c>
      <c r="E437" s="542">
        <v>264.32800000000003</v>
      </c>
      <c r="F437" s="542">
        <v>168.51803000000001</v>
      </c>
      <c r="G437" s="542">
        <v>234.85900000000001</v>
      </c>
    </row>
    <row r="438" spans="1:7" x14ac:dyDescent="0.2">
      <c r="A438" s="445">
        <v>455</v>
      </c>
      <c r="B438" s="442" t="s">
        <v>765</v>
      </c>
      <c r="C438" s="442" t="s">
        <v>402</v>
      </c>
      <c r="D438" s="542">
        <v>255.97</v>
      </c>
      <c r="E438" s="542">
        <v>264.92</v>
      </c>
      <c r="F438" s="542">
        <v>168.89545000000001</v>
      </c>
      <c r="G438" s="542">
        <v>235.38499999999999</v>
      </c>
    </row>
    <row r="439" spans="1:7" x14ac:dyDescent="0.2">
      <c r="A439" s="445">
        <v>456</v>
      </c>
      <c r="B439" s="442" t="s">
        <v>765</v>
      </c>
      <c r="C439" s="442" t="s">
        <v>779</v>
      </c>
      <c r="D439" s="542">
        <v>265.69400000000002</v>
      </c>
      <c r="E439" s="542">
        <v>274.98400000000004</v>
      </c>
      <c r="F439" s="542">
        <v>175.31159000000002</v>
      </c>
      <c r="G439" s="542">
        <v>244.32700000000003</v>
      </c>
    </row>
    <row r="440" spans="1:7" x14ac:dyDescent="0.2">
      <c r="A440" s="445">
        <v>457</v>
      </c>
      <c r="B440" s="442" t="s">
        <v>765</v>
      </c>
      <c r="C440" s="442" t="s">
        <v>695</v>
      </c>
      <c r="D440" s="542">
        <v>266.26600000000002</v>
      </c>
      <c r="E440" s="542">
        <v>275.57600000000002</v>
      </c>
      <c r="F440" s="542">
        <v>175.68901000000002</v>
      </c>
      <c r="G440" s="542">
        <v>244.85300000000001</v>
      </c>
    </row>
    <row r="441" spans="1:7" x14ac:dyDescent="0.2">
      <c r="A441" s="445">
        <v>458</v>
      </c>
      <c r="B441" s="442" t="s">
        <v>765</v>
      </c>
      <c r="C441" s="442" t="s">
        <v>780</v>
      </c>
      <c r="D441" s="542">
        <v>262.834</v>
      </c>
      <c r="E441" s="542">
        <v>272.024</v>
      </c>
      <c r="F441" s="542">
        <v>173.42449000000002</v>
      </c>
      <c r="G441" s="542">
        <v>241.697</v>
      </c>
    </row>
    <row r="442" spans="1:7" x14ac:dyDescent="0.2">
      <c r="A442" s="445">
        <v>460</v>
      </c>
      <c r="B442" s="442" t="s">
        <v>781</v>
      </c>
      <c r="C442" s="442" t="s">
        <v>782</v>
      </c>
      <c r="D442" s="542">
        <v>256.82800000000003</v>
      </c>
      <c r="E442" s="542">
        <v>265.80799999999999</v>
      </c>
      <c r="F442" s="542">
        <v>169.46158</v>
      </c>
      <c r="G442" s="542">
        <v>236.17400000000001</v>
      </c>
    </row>
    <row r="443" spans="1:7" x14ac:dyDescent="0.2">
      <c r="A443" s="445">
        <v>461</v>
      </c>
      <c r="B443" s="442" t="s">
        <v>781</v>
      </c>
      <c r="C443" s="442" t="s">
        <v>783</v>
      </c>
      <c r="D443" s="542">
        <v>265.69400000000002</v>
      </c>
      <c r="E443" s="542">
        <v>274.98400000000004</v>
      </c>
      <c r="F443" s="542">
        <v>175.31159000000002</v>
      </c>
      <c r="G443" s="542">
        <v>244.32700000000003</v>
      </c>
    </row>
    <row r="444" spans="1:7" x14ac:dyDescent="0.2">
      <c r="A444" s="445">
        <v>462</v>
      </c>
      <c r="B444" s="442" t="s">
        <v>781</v>
      </c>
      <c r="C444" s="442" t="s">
        <v>783</v>
      </c>
      <c r="D444" s="542">
        <v>265.69400000000002</v>
      </c>
      <c r="E444" s="542">
        <v>274.98400000000004</v>
      </c>
      <c r="F444" s="542">
        <v>175.31159000000002</v>
      </c>
      <c r="G444" s="542">
        <v>244.32700000000003</v>
      </c>
    </row>
    <row r="445" spans="1:7" x14ac:dyDescent="0.2">
      <c r="A445" s="445">
        <v>463</v>
      </c>
      <c r="B445" s="442" t="s">
        <v>781</v>
      </c>
      <c r="C445" s="442" t="s">
        <v>784</v>
      </c>
      <c r="D445" s="542">
        <v>293.43599999999998</v>
      </c>
      <c r="E445" s="542">
        <v>303.69600000000003</v>
      </c>
      <c r="F445" s="542">
        <v>193.61646000000002</v>
      </c>
      <c r="G445" s="542">
        <v>269.83800000000002</v>
      </c>
    </row>
    <row r="446" spans="1:7" x14ac:dyDescent="0.2">
      <c r="A446" s="445">
        <v>464</v>
      </c>
      <c r="B446" s="442" t="s">
        <v>781</v>
      </c>
      <c r="C446" s="442" t="s">
        <v>784</v>
      </c>
      <c r="D446" s="542">
        <v>293.43599999999998</v>
      </c>
      <c r="E446" s="542">
        <v>303.69600000000003</v>
      </c>
      <c r="F446" s="542">
        <v>193.61646000000002</v>
      </c>
      <c r="G446" s="542">
        <v>269.83800000000002</v>
      </c>
    </row>
    <row r="447" spans="1:7" x14ac:dyDescent="0.2">
      <c r="A447" s="445">
        <v>465</v>
      </c>
      <c r="B447" s="442" t="s">
        <v>781</v>
      </c>
      <c r="C447" s="442" t="s">
        <v>785</v>
      </c>
      <c r="D447" s="542">
        <v>262.834</v>
      </c>
      <c r="E447" s="542">
        <v>272.024</v>
      </c>
      <c r="F447" s="542">
        <v>173.42449000000002</v>
      </c>
      <c r="G447" s="542">
        <v>241.697</v>
      </c>
    </row>
    <row r="448" spans="1:7" x14ac:dyDescent="0.2">
      <c r="A448" s="445">
        <v>466</v>
      </c>
      <c r="B448" s="442" t="s">
        <v>781</v>
      </c>
      <c r="C448" s="442" t="s">
        <v>785</v>
      </c>
      <c r="D448" s="542">
        <v>262.834</v>
      </c>
      <c r="E448" s="542">
        <v>272.024</v>
      </c>
      <c r="F448" s="542">
        <v>173.42449000000002</v>
      </c>
      <c r="G448" s="542">
        <v>241.697</v>
      </c>
    </row>
    <row r="449" spans="1:7" x14ac:dyDescent="0.2">
      <c r="A449" s="445">
        <v>467</v>
      </c>
      <c r="B449" s="442" t="s">
        <v>781</v>
      </c>
      <c r="C449" s="442" t="s">
        <v>786</v>
      </c>
      <c r="D449" s="542">
        <v>253.68200000000002</v>
      </c>
      <c r="E449" s="542">
        <v>262.55200000000002</v>
      </c>
      <c r="F449" s="542">
        <v>167.38577000000001</v>
      </c>
      <c r="G449" s="542">
        <v>233.28100000000001</v>
      </c>
    </row>
    <row r="450" spans="1:7" x14ac:dyDescent="0.2">
      <c r="A450" s="445">
        <v>468</v>
      </c>
      <c r="B450" s="442" t="s">
        <v>781</v>
      </c>
      <c r="C450" s="442" t="s">
        <v>786</v>
      </c>
      <c r="D450" s="542">
        <v>253.68200000000002</v>
      </c>
      <c r="E450" s="542">
        <v>262.55200000000002</v>
      </c>
      <c r="F450" s="542">
        <v>167.38577000000001</v>
      </c>
      <c r="G450" s="542">
        <v>233.28100000000001</v>
      </c>
    </row>
    <row r="451" spans="1:7" x14ac:dyDescent="0.2">
      <c r="A451" s="445">
        <v>469</v>
      </c>
      <c r="B451" s="442" t="s">
        <v>781</v>
      </c>
      <c r="C451" s="442" t="s">
        <v>787</v>
      </c>
      <c r="D451" s="542">
        <v>255.398</v>
      </c>
      <c r="E451" s="542">
        <v>264.32800000000003</v>
      </c>
      <c r="F451" s="542">
        <v>168.51803000000001</v>
      </c>
      <c r="G451" s="542">
        <v>234.85900000000001</v>
      </c>
    </row>
    <row r="452" spans="1:7" x14ac:dyDescent="0.2">
      <c r="A452" s="445">
        <v>470</v>
      </c>
      <c r="B452" s="442" t="s">
        <v>781</v>
      </c>
      <c r="C452" s="442" t="s">
        <v>788</v>
      </c>
      <c r="D452" s="542">
        <v>249.678</v>
      </c>
      <c r="E452" s="542">
        <v>258.40800000000002</v>
      </c>
      <c r="F452" s="542">
        <v>164.74383</v>
      </c>
      <c r="G452" s="542">
        <v>229.59899999999999</v>
      </c>
    </row>
    <row r="453" spans="1:7" x14ac:dyDescent="0.2">
      <c r="A453" s="445">
        <v>471</v>
      </c>
      <c r="B453" s="442" t="s">
        <v>781</v>
      </c>
      <c r="C453" s="442" t="s">
        <v>789</v>
      </c>
      <c r="D453" s="542">
        <v>249.392</v>
      </c>
      <c r="E453" s="542">
        <v>258.11200000000002</v>
      </c>
      <c r="F453" s="542">
        <v>164.55512000000002</v>
      </c>
      <c r="G453" s="542">
        <v>229.33600000000001</v>
      </c>
    </row>
    <row r="454" spans="1:7" x14ac:dyDescent="0.2">
      <c r="A454" s="445">
        <v>472</v>
      </c>
      <c r="B454" s="442" t="s">
        <v>781</v>
      </c>
      <c r="C454" s="442" t="s">
        <v>701</v>
      </c>
      <c r="D454" s="542">
        <v>256.82800000000003</v>
      </c>
      <c r="E454" s="542">
        <v>265.80799999999999</v>
      </c>
      <c r="F454" s="542">
        <v>169.46158</v>
      </c>
      <c r="G454" s="542">
        <v>236.17400000000001</v>
      </c>
    </row>
    <row r="455" spans="1:7" x14ac:dyDescent="0.2">
      <c r="A455" s="445">
        <v>473</v>
      </c>
      <c r="B455" s="442" t="s">
        <v>781</v>
      </c>
      <c r="C455" s="442" t="s">
        <v>790</v>
      </c>
      <c r="D455" s="542">
        <v>254.25399999999999</v>
      </c>
      <c r="E455" s="542">
        <v>263.14400000000001</v>
      </c>
      <c r="F455" s="542">
        <v>167.76319000000001</v>
      </c>
      <c r="G455" s="542">
        <v>233.80700000000002</v>
      </c>
    </row>
    <row r="456" spans="1:7" x14ac:dyDescent="0.2">
      <c r="A456" s="445">
        <v>474</v>
      </c>
      <c r="B456" s="442" t="s">
        <v>781</v>
      </c>
      <c r="C456" s="442" t="s">
        <v>791</v>
      </c>
      <c r="D456" s="542">
        <v>260.26</v>
      </c>
      <c r="E456" s="542">
        <v>269.36</v>
      </c>
      <c r="F456" s="542">
        <v>171.7261</v>
      </c>
      <c r="G456" s="542">
        <v>239.33</v>
      </c>
    </row>
    <row r="457" spans="1:7" x14ac:dyDescent="0.2">
      <c r="A457" s="445">
        <v>475</v>
      </c>
      <c r="B457" s="442" t="s">
        <v>781</v>
      </c>
      <c r="C457" s="442" t="s">
        <v>587</v>
      </c>
      <c r="D457" s="542">
        <v>259.40199999999999</v>
      </c>
      <c r="E457" s="542">
        <v>268.47199999999998</v>
      </c>
      <c r="F457" s="542">
        <v>171.15997000000002</v>
      </c>
      <c r="G457" s="542">
        <v>238.541</v>
      </c>
    </row>
    <row r="458" spans="1:7" x14ac:dyDescent="0.2">
      <c r="A458" s="445">
        <v>476</v>
      </c>
      <c r="B458" s="442" t="s">
        <v>781</v>
      </c>
      <c r="C458" s="442" t="s">
        <v>792</v>
      </c>
      <c r="D458" s="542">
        <v>258.54399999999998</v>
      </c>
      <c r="E458" s="542">
        <v>267.584</v>
      </c>
      <c r="F458" s="542">
        <v>170.59384</v>
      </c>
      <c r="G458" s="542">
        <v>237.75200000000001</v>
      </c>
    </row>
    <row r="459" spans="1:7" x14ac:dyDescent="0.2">
      <c r="A459" s="445">
        <v>477</v>
      </c>
      <c r="B459" s="442" t="s">
        <v>781</v>
      </c>
      <c r="C459" s="442" t="s">
        <v>792</v>
      </c>
      <c r="D459" s="542">
        <v>258.54399999999998</v>
      </c>
      <c r="E459" s="542">
        <v>267.584</v>
      </c>
      <c r="F459" s="542">
        <v>170.59384</v>
      </c>
      <c r="G459" s="542">
        <v>237.75200000000001</v>
      </c>
    </row>
    <row r="460" spans="1:7" x14ac:dyDescent="0.2">
      <c r="A460" s="445">
        <v>478</v>
      </c>
      <c r="B460" s="442" t="s">
        <v>781</v>
      </c>
      <c r="C460" s="442" t="s">
        <v>793</v>
      </c>
      <c r="D460" s="542">
        <v>258.54399999999998</v>
      </c>
      <c r="E460" s="542">
        <v>267.584</v>
      </c>
      <c r="F460" s="542">
        <v>170.59384</v>
      </c>
      <c r="G460" s="542">
        <v>237.75200000000001</v>
      </c>
    </row>
    <row r="461" spans="1:7" x14ac:dyDescent="0.2">
      <c r="A461" s="445">
        <v>479</v>
      </c>
      <c r="B461" s="442" t="s">
        <v>781</v>
      </c>
      <c r="C461" s="442" t="s">
        <v>794</v>
      </c>
      <c r="D461" s="542">
        <v>253.39600000000002</v>
      </c>
      <c r="E461" s="542">
        <v>262.25600000000003</v>
      </c>
      <c r="F461" s="542">
        <v>167.19706000000002</v>
      </c>
      <c r="G461" s="542">
        <v>233.018</v>
      </c>
    </row>
    <row r="462" spans="1:7" x14ac:dyDescent="0.2">
      <c r="A462" s="445">
        <v>480</v>
      </c>
      <c r="B462" s="442" t="s">
        <v>795</v>
      </c>
      <c r="C462" s="442" t="s">
        <v>796</v>
      </c>
      <c r="D462" s="542">
        <v>277.13400000000001</v>
      </c>
      <c r="E462" s="542">
        <v>286.82400000000001</v>
      </c>
      <c r="F462" s="542">
        <v>182.85999000000001</v>
      </c>
      <c r="G462" s="542">
        <v>254.84699999999998</v>
      </c>
    </row>
    <row r="463" spans="1:7" x14ac:dyDescent="0.2">
      <c r="A463" s="445">
        <v>481</v>
      </c>
      <c r="B463" s="442" t="s">
        <v>795</v>
      </c>
      <c r="C463" s="442" t="s">
        <v>797</v>
      </c>
      <c r="D463" s="542">
        <v>279.70799999999997</v>
      </c>
      <c r="E463" s="542">
        <v>289.488</v>
      </c>
      <c r="F463" s="542">
        <v>184.55838</v>
      </c>
      <c r="G463" s="542">
        <v>257.214</v>
      </c>
    </row>
    <row r="464" spans="1:7" x14ac:dyDescent="0.2">
      <c r="A464" s="445">
        <v>482</v>
      </c>
      <c r="B464" s="442" t="s">
        <v>795</v>
      </c>
      <c r="C464" s="442" t="s">
        <v>798</v>
      </c>
      <c r="D464" s="542">
        <v>288.57399999999996</v>
      </c>
      <c r="E464" s="542">
        <v>298.66399999999999</v>
      </c>
      <c r="F464" s="542">
        <v>190.40839</v>
      </c>
      <c r="G464" s="542">
        <v>265.36699999999996</v>
      </c>
    </row>
    <row r="465" spans="1:7" x14ac:dyDescent="0.2">
      <c r="A465" s="445">
        <v>483</v>
      </c>
      <c r="B465" s="442" t="s">
        <v>795</v>
      </c>
      <c r="C465" s="442" t="s">
        <v>796</v>
      </c>
      <c r="D465" s="542">
        <v>277.13400000000001</v>
      </c>
      <c r="E465" s="542">
        <v>286.82400000000001</v>
      </c>
      <c r="F465" s="542">
        <v>182.85999000000001</v>
      </c>
      <c r="G465" s="542">
        <v>254.84699999999998</v>
      </c>
    </row>
    <row r="466" spans="1:7" x14ac:dyDescent="0.2">
      <c r="A466" s="445">
        <v>484</v>
      </c>
      <c r="B466" s="442" t="s">
        <v>795</v>
      </c>
      <c r="C466" s="442" t="s">
        <v>799</v>
      </c>
      <c r="D466" s="542">
        <v>265.69400000000002</v>
      </c>
      <c r="E466" s="542">
        <v>274.98400000000004</v>
      </c>
      <c r="F466" s="542">
        <v>175.31159000000002</v>
      </c>
      <c r="G466" s="542">
        <v>244.32700000000003</v>
      </c>
    </row>
    <row r="467" spans="1:7" x14ac:dyDescent="0.2">
      <c r="A467" s="445">
        <v>485</v>
      </c>
      <c r="B467" s="442" t="s">
        <v>795</v>
      </c>
      <c r="C467" s="442" t="s">
        <v>799</v>
      </c>
      <c r="D467" s="542">
        <v>265.69400000000002</v>
      </c>
      <c r="E467" s="542">
        <v>274.98400000000004</v>
      </c>
      <c r="F467" s="542">
        <v>175.31159000000002</v>
      </c>
      <c r="G467" s="542">
        <v>244.32700000000003</v>
      </c>
    </row>
    <row r="468" spans="1:7" x14ac:dyDescent="0.2">
      <c r="A468" s="445">
        <v>486</v>
      </c>
      <c r="B468" s="442" t="s">
        <v>795</v>
      </c>
      <c r="C468" s="442" t="s">
        <v>800</v>
      </c>
      <c r="D468" s="542">
        <v>261.11799999999999</v>
      </c>
      <c r="E468" s="542">
        <v>270.24799999999999</v>
      </c>
      <c r="F468" s="542">
        <v>172.29223000000002</v>
      </c>
      <c r="G468" s="542">
        <v>240.119</v>
      </c>
    </row>
    <row r="469" spans="1:7" x14ac:dyDescent="0.2">
      <c r="A469" s="445">
        <v>487</v>
      </c>
      <c r="B469" s="442" t="s">
        <v>795</v>
      </c>
      <c r="C469" s="442" t="s">
        <v>801</v>
      </c>
      <c r="D469" s="542">
        <v>261.404</v>
      </c>
      <c r="E469" s="542">
        <v>270.54399999999998</v>
      </c>
      <c r="F469" s="542">
        <v>172.48094</v>
      </c>
      <c r="G469" s="542">
        <v>240.38200000000001</v>
      </c>
    </row>
    <row r="470" spans="1:7" x14ac:dyDescent="0.2">
      <c r="A470" s="445">
        <v>488</v>
      </c>
      <c r="B470" s="442" t="s">
        <v>795</v>
      </c>
      <c r="C470" s="442" t="s">
        <v>802</v>
      </c>
      <c r="D470" s="542">
        <v>265.40800000000002</v>
      </c>
      <c r="E470" s="542">
        <v>274.68799999999999</v>
      </c>
      <c r="F470" s="542">
        <v>175.12288000000001</v>
      </c>
      <c r="G470" s="542">
        <v>244.06400000000002</v>
      </c>
    </row>
    <row r="471" spans="1:7" x14ac:dyDescent="0.2">
      <c r="A471" s="445">
        <v>489</v>
      </c>
      <c r="B471" s="442" t="s">
        <v>795</v>
      </c>
      <c r="C471" s="442" t="s">
        <v>802</v>
      </c>
      <c r="D471" s="542">
        <v>265.40800000000002</v>
      </c>
      <c r="E471" s="542">
        <v>274.68799999999999</v>
      </c>
      <c r="F471" s="542">
        <v>175.12288000000001</v>
      </c>
      <c r="G471" s="542">
        <v>244.06400000000002</v>
      </c>
    </row>
    <row r="472" spans="1:7" x14ac:dyDescent="0.2">
      <c r="A472" s="445">
        <v>490</v>
      </c>
      <c r="B472" s="442" t="s">
        <v>795</v>
      </c>
      <c r="C472" s="442" t="s">
        <v>803</v>
      </c>
      <c r="D472" s="542">
        <v>255.684</v>
      </c>
      <c r="E472" s="542">
        <v>264.62400000000002</v>
      </c>
      <c r="F472" s="542">
        <v>168.70674</v>
      </c>
      <c r="G472" s="542">
        <v>235.12200000000001</v>
      </c>
    </row>
    <row r="473" spans="1:7" x14ac:dyDescent="0.2">
      <c r="A473" s="445">
        <v>491</v>
      </c>
      <c r="B473" s="442" t="s">
        <v>795</v>
      </c>
      <c r="C473" s="442" t="s">
        <v>804</v>
      </c>
      <c r="D473" s="542">
        <v>254.25399999999999</v>
      </c>
      <c r="E473" s="542">
        <v>263.14400000000001</v>
      </c>
      <c r="F473" s="542">
        <v>167.76319000000001</v>
      </c>
      <c r="G473" s="542">
        <v>233.80700000000002</v>
      </c>
    </row>
    <row r="474" spans="1:7" x14ac:dyDescent="0.2">
      <c r="A474" s="445">
        <v>492</v>
      </c>
      <c r="B474" s="442" t="s">
        <v>795</v>
      </c>
      <c r="C474" s="442" t="s">
        <v>739</v>
      </c>
      <c r="D474" s="542">
        <v>265.69400000000002</v>
      </c>
      <c r="E474" s="542">
        <v>274.98400000000004</v>
      </c>
      <c r="F474" s="542">
        <v>175.31159000000002</v>
      </c>
      <c r="G474" s="542">
        <v>244.32700000000003</v>
      </c>
    </row>
    <row r="475" spans="1:7" x14ac:dyDescent="0.2">
      <c r="A475" s="445">
        <v>493</v>
      </c>
      <c r="B475" s="442" t="s">
        <v>795</v>
      </c>
      <c r="C475" s="442" t="s">
        <v>805</v>
      </c>
      <c r="D475" s="542">
        <v>259.11599999999999</v>
      </c>
      <c r="E475" s="542">
        <v>268.17599999999999</v>
      </c>
      <c r="F475" s="542">
        <v>170.97126</v>
      </c>
      <c r="G475" s="542">
        <v>238.27800000000002</v>
      </c>
    </row>
    <row r="476" spans="1:7" x14ac:dyDescent="0.2">
      <c r="A476" s="445">
        <v>494</v>
      </c>
      <c r="B476" s="442" t="s">
        <v>795</v>
      </c>
      <c r="C476" s="442" t="s">
        <v>806</v>
      </c>
      <c r="D476" s="542">
        <v>253.39600000000002</v>
      </c>
      <c r="E476" s="542">
        <v>262.25600000000003</v>
      </c>
      <c r="F476" s="542">
        <v>167.19706000000002</v>
      </c>
      <c r="G476" s="542">
        <v>233.018</v>
      </c>
    </row>
    <row r="477" spans="1:7" x14ac:dyDescent="0.2">
      <c r="A477" s="445">
        <v>495</v>
      </c>
      <c r="B477" s="442" t="s">
        <v>795</v>
      </c>
      <c r="C477" s="442" t="s">
        <v>805</v>
      </c>
      <c r="D477" s="542">
        <v>259.11599999999999</v>
      </c>
      <c r="E477" s="542">
        <v>268.17599999999999</v>
      </c>
      <c r="F477" s="542">
        <v>170.97126</v>
      </c>
      <c r="G477" s="542">
        <v>238.27800000000002</v>
      </c>
    </row>
    <row r="478" spans="1:7" x14ac:dyDescent="0.2">
      <c r="A478" s="445">
        <v>496</v>
      </c>
      <c r="B478" s="442" t="s">
        <v>795</v>
      </c>
      <c r="C478" s="442" t="s">
        <v>807</v>
      </c>
      <c r="D478" s="542">
        <v>249.10599999999999</v>
      </c>
      <c r="E478" s="542">
        <v>257.81599999999997</v>
      </c>
      <c r="F478" s="542">
        <v>164.36641</v>
      </c>
      <c r="G478" s="542">
        <v>229.07300000000001</v>
      </c>
    </row>
    <row r="479" spans="1:7" x14ac:dyDescent="0.2">
      <c r="A479" s="445">
        <v>497</v>
      </c>
      <c r="B479" s="442" t="s">
        <v>795</v>
      </c>
      <c r="C479" s="442" t="s">
        <v>808</v>
      </c>
      <c r="D479" s="542">
        <v>254.54</v>
      </c>
      <c r="E479" s="542">
        <v>263.44</v>
      </c>
      <c r="F479" s="542">
        <v>167.95190000000002</v>
      </c>
      <c r="G479" s="542">
        <v>234.07</v>
      </c>
    </row>
    <row r="480" spans="1:7" x14ac:dyDescent="0.2">
      <c r="A480" s="445">
        <v>498</v>
      </c>
      <c r="B480" s="442" t="s">
        <v>795</v>
      </c>
      <c r="C480" s="442" t="s">
        <v>809</v>
      </c>
      <c r="D480" s="542">
        <v>259.11599999999999</v>
      </c>
      <c r="E480" s="542">
        <v>268.17599999999999</v>
      </c>
      <c r="F480" s="542">
        <v>170.97126</v>
      </c>
      <c r="G480" s="542">
        <v>238.27800000000002</v>
      </c>
    </row>
    <row r="481" spans="1:7" x14ac:dyDescent="0.2">
      <c r="A481" s="445">
        <v>499</v>
      </c>
      <c r="B481" s="442" t="s">
        <v>795</v>
      </c>
      <c r="C481" s="442" t="s">
        <v>809</v>
      </c>
      <c r="D481" s="542">
        <v>259.11599999999999</v>
      </c>
      <c r="E481" s="542">
        <v>268.17599999999999</v>
      </c>
      <c r="F481" s="542">
        <v>170.97126</v>
      </c>
      <c r="G481" s="542">
        <v>238.27800000000002</v>
      </c>
    </row>
    <row r="482" spans="1:7" x14ac:dyDescent="0.2">
      <c r="A482" s="445">
        <v>500</v>
      </c>
      <c r="B482" s="442" t="s">
        <v>810</v>
      </c>
      <c r="C482" s="442" t="s">
        <v>811</v>
      </c>
      <c r="D482" s="542">
        <v>267.69600000000003</v>
      </c>
      <c r="E482" s="542">
        <v>277.05600000000004</v>
      </c>
      <c r="F482" s="542">
        <v>176.63256000000001</v>
      </c>
      <c r="G482" s="542">
        <v>246.16800000000001</v>
      </c>
    </row>
    <row r="483" spans="1:7" x14ac:dyDescent="0.2">
      <c r="A483" s="445">
        <v>501</v>
      </c>
      <c r="B483" s="442" t="s">
        <v>810</v>
      </c>
      <c r="C483" s="442" t="s">
        <v>811</v>
      </c>
      <c r="D483" s="542">
        <v>267.69600000000003</v>
      </c>
      <c r="E483" s="542">
        <v>277.05600000000004</v>
      </c>
      <c r="F483" s="542">
        <v>176.63256000000001</v>
      </c>
      <c r="G483" s="542">
        <v>246.16800000000001</v>
      </c>
    </row>
    <row r="484" spans="1:7" x14ac:dyDescent="0.2">
      <c r="A484" s="445">
        <v>502</v>
      </c>
      <c r="B484" s="442" t="s">
        <v>810</v>
      </c>
      <c r="C484" s="442" t="s">
        <v>811</v>
      </c>
      <c r="D484" s="542">
        <v>267.69600000000003</v>
      </c>
      <c r="E484" s="542">
        <v>277.05600000000004</v>
      </c>
      <c r="F484" s="542">
        <v>176.63256000000001</v>
      </c>
      <c r="G484" s="542">
        <v>246.16800000000001</v>
      </c>
    </row>
    <row r="485" spans="1:7" x14ac:dyDescent="0.2">
      <c r="A485" s="445">
        <v>503</v>
      </c>
      <c r="B485" s="442" t="s">
        <v>810</v>
      </c>
      <c r="C485" s="442" t="s">
        <v>811</v>
      </c>
      <c r="D485" s="542">
        <v>267.69600000000003</v>
      </c>
      <c r="E485" s="542">
        <v>277.05600000000004</v>
      </c>
      <c r="F485" s="542">
        <v>176.63256000000001</v>
      </c>
      <c r="G485" s="542">
        <v>246.16800000000001</v>
      </c>
    </row>
    <row r="486" spans="1:7" x14ac:dyDescent="0.2">
      <c r="A486" s="445">
        <v>504</v>
      </c>
      <c r="B486" s="442" t="s">
        <v>810</v>
      </c>
      <c r="C486" s="442" t="s">
        <v>812</v>
      </c>
      <c r="D486" s="542">
        <v>245.102</v>
      </c>
      <c r="E486" s="542">
        <v>253.672</v>
      </c>
      <c r="F486" s="542">
        <v>161.72447</v>
      </c>
      <c r="G486" s="542">
        <v>225.39099999999999</v>
      </c>
    </row>
    <row r="487" spans="1:7" x14ac:dyDescent="0.2">
      <c r="A487" s="445">
        <v>505</v>
      </c>
      <c r="B487" s="442" t="s">
        <v>810</v>
      </c>
      <c r="C487" s="442" t="s">
        <v>813</v>
      </c>
      <c r="D487" s="542">
        <v>245.102</v>
      </c>
      <c r="E487" s="542">
        <v>253.672</v>
      </c>
      <c r="F487" s="542">
        <v>161.72447</v>
      </c>
      <c r="G487" s="542">
        <v>225.39099999999999</v>
      </c>
    </row>
    <row r="488" spans="1:7" x14ac:dyDescent="0.2">
      <c r="A488" s="445">
        <v>506</v>
      </c>
      <c r="B488" s="442" t="s">
        <v>810</v>
      </c>
      <c r="C488" s="442" t="s">
        <v>814</v>
      </c>
      <c r="D488" s="542">
        <v>251.68</v>
      </c>
      <c r="E488" s="542">
        <v>260.48</v>
      </c>
      <c r="F488" s="542">
        <v>166.06480000000002</v>
      </c>
      <c r="G488" s="542">
        <v>231.44</v>
      </c>
    </row>
    <row r="489" spans="1:7" x14ac:dyDescent="0.2">
      <c r="A489" s="445">
        <v>507</v>
      </c>
      <c r="B489" s="442" t="s">
        <v>810</v>
      </c>
      <c r="C489" s="442" t="s">
        <v>814</v>
      </c>
      <c r="D489" s="542">
        <v>251.68</v>
      </c>
      <c r="E489" s="542">
        <v>260.48</v>
      </c>
      <c r="F489" s="542">
        <v>166.06480000000002</v>
      </c>
      <c r="G489" s="542">
        <v>231.44</v>
      </c>
    </row>
    <row r="490" spans="1:7" x14ac:dyDescent="0.2">
      <c r="A490" s="445">
        <v>508</v>
      </c>
      <c r="B490" s="442" t="s">
        <v>810</v>
      </c>
      <c r="C490" s="442" t="s">
        <v>815</v>
      </c>
      <c r="D490" s="542">
        <v>257.97199999999998</v>
      </c>
      <c r="E490" s="542">
        <v>266.99200000000002</v>
      </c>
      <c r="F490" s="542">
        <v>170.21642</v>
      </c>
      <c r="G490" s="542">
        <v>237.226</v>
      </c>
    </row>
    <row r="491" spans="1:7" x14ac:dyDescent="0.2">
      <c r="A491" s="445">
        <v>509</v>
      </c>
      <c r="B491" s="442" t="s">
        <v>810</v>
      </c>
      <c r="C491" s="442" t="s">
        <v>811</v>
      </c>
      <c r="D491" s="542">
        <v>267.69600000000003</v>
      </c>
      <c r="E491" s="542">
        <v>277.05600000000004</v>
      </c>
      <c r="F491" s="542">
        <v>176.63256000000001</v>
      </c>
      <c r="G491" s="542">
        <v>246.16800000000001</v>
      </c>
    </row>
    <row r="492" spans="1:7" x14ac:dyDescent="0.2">
      <c r="A492" s="445">
        <v>510</v>
      </c>
      <c r="B492" s="442" t="s">
        <v>810</v>
      </c>
      <c r="C492" s="442" t="s">
        <v>816</v>
      </c>
      <c r="D492" s="542">
        <v>259.40199999999999</v>
      </c>
      <c r="E492" s="542">
        <v>268.47199999999998</v>
      </c>
      <c r="F492" s="542">
        <v>171.15997000000002</v>
      </c>
      <c r="G492" s="542">
        <v>238.541</v>
      </c>
    </row>
    <row r="493" spans="1:7" x14ac:dyDescent="0.2">
      <c r="A493" s="445">
        <v>511</v>
      </c>
      <c r="B493" s="442" t="s">
        <v>810</v>
      </c>
      <c r="C493" s="442" t="s">
        <v>816</v>
      </c>
      <c r="D493" s="542">
        <v>259.40199999999999</v>
      </c>
      <c r="E493" s="542">
        <v>268.47199999999998</v>
      </c>
      <c r="F493" s="542">
        <v>171.15997000000002</v>
      </c>
      <c r="G493" s="542">
        <v>238.541</v>
      </c>
    </row>
    <row r="494" spans="1:7" x14ac:dyDescent="0.2">
      <c r="A494" s="445">
        <v>512</v>
      </c>
      <c r="B494" s="442" t="s">
        <v>810</v>
      </c>
      <c r="C494" s="442" t="s">
        <v>817</v>
      </c>
      <c r="D494" s="542">
        <v>234.80599999999998</v>
      </c>
      <c r="E494" s="542">
        <v>243.01599999999999</v>
      </c>
      <c r="F494" s="542">
        <v>154.93091000000001</v>
      </c>
      <c r="G494" s="542">
        <v>215.92299999999997</v>
      </c>
    </row>
    <row r="495" spans="1:7" x14ac:dyDescent="0.2">
      <c r="A495" s="445">
        <v>513</v>
      </c>
      <c r="B495" s="442" t="s">
        <v>810</v>
      </c>
      <c r="C495" s="442" t="s">
        <v>818</v>
      </c>
      <c r="D495" s="542">
        <v>237.09399999999999</v>
      </c>
      <c r="E495" s="542">
        <v>245.38399999999999</v>
      </c>
      <c r="F495" s="542">
        <v>156.44058999999999</v>
      </c>
      <c r="G495" s="542">
        <v>218.02699999999999</v>
      </c>
    </row>
    <row r="496" spans="1:7" x14ac:dyDescent="0.2">
      <c r="A496" s="445">
        <v>514</v>
      </c>
      <c r="B496" s="442" t="s">
        <v>810</v>
      </c>
      <c r="C496" s="442" t="s">
        <v>819</v>
      </c>
      <c r="D496" s="542">
        <v>256.82800000000003</v>
      </c>
      <c r="E496" s="542">
        <v>265.80799999999999</v>
      </c>
      <c r="F496" s="542">
        <v>169.46158</v>
      </c>
      <c r="G496" s="542">
        <v>236.17400000000001</v>
      </c>
    </row>
    <row r="497" spans="1:7" x14ac:dyDescent="0.2">
      <c r="A497" s="445">
        <v>515</v>
      </c>
      <c r="B497" s="442" t="s">
        <v>810</v>
      </c>
      <c r="C497" s="442" t="s">
        <v>820</v>
      </c>
      <c r="D497" s="542">
        <v>258.54399999999998</v>
      </c>
      <c r="E497" s="542">
        <v>267.584</v>
      </c>
      <c r="F497" s="542">
        <v>170.59384</v>
      </c>
      <c r="G497" s="542">
        <v>237.75200000000001</v>
      </c>
    </row>
    <row r="498" spans="1:7" x14ac:dyDescent="0.2">
      <c r="A498" s="445">
        <v>516</v>
      </c>
      <c r="B498" s="442" t="s">
        <v>810</v>
      </c>
      <c r="C498" s="442" t="s">
        <v>821</v>
      </c>
      <c r="D498" s="542">
        <v>257.11400000000003</v>
      </c>
      <c r="E498" s="542">
        <v>266.10399999999998</v>
      </c>
      <c r="F498" s="542">
        <v>169.65029000000001</v>
      </c>
      <c r="G498" s="542">
        <v>236.43700000000001</v>
      </c>
    </row>
    <row r="499" spans="1:7" x14ac:dyDescent="0.2">
      <c r="A499" s="445">
        <v>520</v>
      </c>
      <c r="B499" s="442" t="s">
        <v>810</v>
      </c>
      <c r="C499" s="442" t="s">
        <v>822</v>
      </c>
      <c r="D499" s="542">
        <v>256.54200000000003</v>
      </c>
      <c r="E499" s="542">
        <v>265.512</v>
      </c>
      <c r="F499" s="542">
        <v>169.27287000000001</v>
      </c>
      <c r="G499" s="542">
        <v>235.911</v>
      </c>
    </row>
    <row r="500" spans="1:7" x14ac:dyDescent="0.2">
      <c r="A500" s="445">
        <v>521</v>
      </c>
      <c r="B500" s="442" t="s">
        <v>810</v>
      </c>
      <c r="C500" s="442" t="s">
        <v>823</v>
      </c>
      <c r="D500" s="542">
        <v>247.96199999999999</v>
      </c>
      <c r="E500" s="542">
        <v>256.63200000000001</v>
      </c>
      <c r="F500" s="542">
        <v>163.61157</v>
      </c>
      <c r="G500" s="542">
        <v>228.02099999999999</v>
      </c>
    </row>
    <row r="501" spans="1:7" x14ac:dyDescent="0.2">
      <c r="A501" s="445">
        <v>522</v>
      </c>
      <c r="B501" s="442" t="s">
        <v>810</v>
      </c>
      <c r="C501" s="442" t="s">
        <v>824</v>
      </c>
      <c r="D501" s="542">
        <v>262.548</v>
      </c>
      <c r="E501" s="542">
        <v>271.72800000000001</v>
      </c>
      <c r="F501" s="542">
        <v>173.23578000000001</v>
      </c>
      <c r="G501" s="542">
        <v>241.434</v>
      </c>
    </row>
    <row r="502" spans="1:7" x14ac:dyDescent="0.2">
      <c r="A502" s="445">
        <v>523</v>
      </c>
      <c r="B502" s="442" t="s">
        <v>810</v>
      </c>
      <c r="C502" s="442" t="s">
        <v>824</v>
      </c>
      <c r="D502" s="542">
        <v>262.548</v>
      </c>
      <c r="E502" s="542">
        <v>271.72800000000001</v>
      </c>
      <c r="F502" s="542">
        <v>173.23578000000001</v>
      </c>
      <c r="G502" s="542">
        <v>241.434</v>
      </c>
    </row>
    <row r="503" spans="1:7" x14ac:dyDescent="0.2">
      <c r="A503" s="445">
        <v>524</v>
      </c>
      <c r="B503" s="442" t="s">
        <v>810</v>
      </c>
      <c r="C503" s="442" t="s">
        <v>824</v>
      </c>
      <c r="D503" s="542">
        <v>262.548</v>
      </c>
      <c r="E503" s="542">
        <v>271.72800000000001</v>
      </c>
      <c r="F503" s="542">
        <v>173.23578000000001</v>
      </c>
      <c r="G503" s="542">
        <v>241.434</v>
      </c>
    </row>
    <row r="504" spans="1:7" x14ac:dyDescent="0.2">
      <c r="A504" s="445">
        <v>525</v>
      </c>
      <c r="B504" s="442" t="s">
        <v>810</v>
      </c>
      <c r="C504" s="442" t="s">
        <v>825</v>
      </c>
      <c r="D504" s="542">
        <v>253.68200000000002</v>
      </c>
      <c r="E504" s="542">
        <v>262.55200000000002</v>
      </c>
      <c r="F504" s="542">
        <v>167.38577000000001</v>
      </c>
      <c r="G504" s="542">
        <v>233.28100000000001</v>
      </c>
    </row>
    <row r="505" spans="1:7" x14ac:dyDescent="0.2">
      <c r="A505" s="445">
        <v>526</v>
      </c>
      <c r="B505" s="442" t="s">
        <v>810</v>
      </c>
      <c r="C505" s="442" t="s">
        <v>487</v>
      </c>
      <c r="D505" s="542">
        <v>259.40199999999999</v>
      </c>
      <c r="E505" s="542">
        <v>268.47199999999998</v>
      </c>
      <c r="F505" s="542">
        <v>171.15997000000002</v>
      </c>
      <c r="G505" s="542">
        <v>238.541</v>
      </c>
    </row>
    <row r="506" spans="1:7" x14ac:dyDescent="0.2">
      <c r="A506" s="445">
        <v>527</v>
      </c>
      <c r="B506" s="442" t="s">
        <v>810</v>
      </c>
      <c r="C506" s="442" t="s">
        <v>826</v>
      </c>
      <c r="D506" s="542">
        <v>273.988</v>
      </c>
      <c r="E506" s="542">
        <v>283.56799999999998</v>
      </c>
      <c r="F506" s="542">
        <v>180.78417999999999</v>
      </c>
      <c r="G506" s="542">
        <v>251.95399999999998</v>
      </c>
    </row>
    <row r="507" spans="1:7" x14ac:dyDescent="0.2">
      <c r="A507" s="445">
        <v>528</v>
      </c>
      <c r="B507" s="442" t="s">
        <v>810</v>
      </c>
      <c r="C507" s="442" t="s">
        <v>826</v>
      </c>
      <c r="D507" s="542">
        <v>273.988</v>
      </c>
      <c r="E507" s="542">
        <v>283.56799999999998</v>
      </c>
      <c r="F507" s="542">
        <v>180.78417999999999</v>
      </c>
      <c r="G507" s="542">
        <v>251.95399999999998</v>
      </c>
    </row>
    <row r="508" spans="1:7" x14ac:dyDescent="0.2">
      <c r="A508" s="445">
        <v>530</v>
      </c>
      <c r="B508" s="442" t="s">
        <v>827</v>
      </c>
      <c r="C508" s="442" t="s">
        <v>828</v>
      </c>
      <c r="D508" s="542">
        <v>295.43799999999999</v>
      </c>
      <c r="E508" s="542">
        <v>305.76799999999997</v>
      </c>
      <c r="F508" s="542">
        <v>194.93743000000001</v>
      </c>
      <c r="G508" s="542">
        <v>271.67899999999997</v>
      </c>
    </row>
    <row r="509" spans="1:7" x14ac:dyDescent="0.2">
      <c r="A509" s="445">
        <v>531</v>
      </c>
      <c r="B509" s="442" t="s">
        <v>827</v>
      </c>
      <c r="C509" s="442" t="s">
        <v>829</v>
      </c>
      <c r="D509" s="542">
        <v>286.28599999999994</v>
      </c>
      <c r="E509" s="542">
        <v>296.29599999999999</v>
      </c>
      <c r="F509" s="542">
        <v>188.89870999999999</v>
      </c>
      <c r="G509" s="542">
        <v>263.26299999999998</v>
      </c>
    </row>
    <row r="510" spans="1:7" x14ac:dyDescent="0.2">
      <c r="A510" s="445">
        <v>532</v>
      </c>
      <c r="B510" s="442" t="s">
        <v>827</v>
      </c>
      <c r="C510" s="442" t="s">
        <v>828</v>
      </c>
      <c r="D510" s="542">
        <v>295.43799999999999</v>
      </c>
      <c r="E510" s="542">
        <v>305.76799999999997</v>
      </c>
      <c r="F510" s="542">
        <v>194.93743000000001</v>
      </c>
      <c r="G510" s="542">
        <v>271.67899999999997</v>
      </c>
    </row>
    <row r="511" spans="1:7" x14ac:dyDescent="0.2">
      <c r="A511" s="445">
        <v>534</v>
      </c>
      <c r="B511" s="442" t="s">
        <v>827</v>
      </c>
      <c r="C511" s="442" t="s">
        <v>830</v>
      </c>
      <c r="D511" s="542">
        <v>285.714</v>
      </c>
      <c r="E511" s="542">
        <v>295.70400000000001</v>
      </c>
      <c r="F511" s="542">
        <v>188.52129000000002</v>
      </c>
      <c r="G511" s="542">
        <v>262.73700000000002</v>
      </c>
    </row>
    <row r="512" spans="1:7" x14ac:dyDescent="0.2">
      <c r="A512" s="445">
        <v>535</v>
      </c>
      <c r="B512" s="442" t="s">
        <v>827</v>
      </c>
      <c r="C512" s="442" t="s">
        <v>831</v>
      </c>
      <c r="D512" s="542">
        <v>280.56599999999997</v>
      </c>
      <c r="E512" s="542">
        <v>290.37599999999998</v>
      </c>
      <c r="F512" s="542">
        <v>185.12451000000001</v>
      </c>
      <c r="G512" s="542">
        <v>258.00299999999999</v>
      </c>
    </row>
    <row r="513" spans="1:7" x14ac:dyDescent="0.2">
      <c r="A513" s="445">
        <v>537</v>
      </c>
      <c r="B513" s="442" t="s">
        <v>827</v>
      </c>
      <c r="C513" s="442" t="s">
        <v>832</v>
      </c>
      <c r="D513" s="542">
        <v>281.13799999999998</v>
      </c>
      <c r="E513" s="542">
        <v>290.96800000000002</v>
      </c>
      <c r="F513" s="542">
        <v>185.50193000000002</v>
      </c>
      <c r="G513" s="542">
        <v>258.529</v>
      </c>
    </row>
    <row r="514" spans="1:7" x14ac:dyDescent="0.2">
      <c r="A514" s="445">
        <v>538</v>
      </c>
      <c r="B514" s="442" t="s">
        <v>827</v>
      </c>
      <c r="C514" s="442" t="s">
        <v>606</v>
      </c>
      <c r="D514" s="542">
        <v>271.98599999999999</v>
      </c>
      <c r="E514" s="542">
        <v>281.49599999999998</v>
      </c>
      <c r="F514" s="542">
        <v>179.46321</v>
      </c>
      <c r="G514" s="542">
        <v>250.113</v>
      </c>
    </row>
    <row r="515" spans="1:7" x14ac:dyDescent="0.2">
      <c r="A515" s="445">
        <v>539</v>
      </c>
      <c r="B515" s="442" t="s">
        <v>827</v>
      </c>
      <c r="C515" s="442" t="s">
        <v>833</v>
      </c>
      <c r="D515" s="542">
        <v>273.988</v>
      </c>
      <c r="E515" s="542">
        <v>283.56799999999998</v>
      </c>
      <c r="F515" s="542">
        <v>180.78417999999999</v>
      </c>
      <c r="G515" s="542">
        <v>251.95399999999998</v>
      </c>
    </row>
    <row r="516" spans="1:7" x14ac:dyDescent="0.2">
      <c r="A516" s="445">
        <v>540</v>
      </c>
      <c r="B516" s="442" t="s">
        <v>827</v>
      </c>
      <c r="C516" s="442" t="s">
        <v>834</v>
      </c>
      <c r="D516" s="542">
        <v>271.12799999999999</v>
      </c>
      <c r="E516" s="542">
        <v>280.608</v>
      </c>
      <c r="F516" s="542">
        <v>178.89707999999999</v>
      </c>
      <c r="G516" s="542">
        <v>249.32399999999998</v>
      </c>
    </row>
    <row r="517" spans="1:7" x14ac:dyDescent="0.2">
      <c r="A517" s="445">
        <v>541</v>
      </c>
      <c r="B517" s="442" t="s">
        <v>827</v>
      </c>
      <c r="C517" s="442" t="s">
        <v>835</v>
      </c>
      <c r="D517" s="542">
        <v>276.56200000000001</v>
      </c>
      <c r="E517" s="542">
        <v>286.23199999999997</v>
      </c>
      <c r="F517" s="542">
        <v>182.48257000000001</v>
      </c>
      <c r="G517" s="542">
        <v>254.321</v>
      </c>
    </row>
    <row r="518" spans="1:7" x14ac:dyDescent="0.2">
      <c r="A518" s="445">
        <v>542</v>
      </c>
      <c r="B518" s="442" t="s">
        <v>827</v>
      </c>
      <c r="C518" s="442" t="s">
        <v>835</v>
      </c>
      <c r="D518" s="542">
        <v>276.56200000000001</v>
      </c>
      <c r="E518" s="542">
        <v>286.23199999999997</v>
      </c>
      <c r="F518" s="542">
        <v>182.48257000000001</v>
      </c>
      <c r="G518" s="542">
        <v>254.321</v>
      </c>
    </row>
    <row r="519" spans="1:7" x14ac:dyDescent="0.2">
      <c r="A519" s="445">
        <v>543</v>
      </c>
      <c r="B519" s="442" t="s">
        <v>827</v>
      </c>
      <c r="C519" s="442" t="s">
        <v>835</v>
      </c>
      <c r="D519" s="542">
        <v>276.56200000000001</v>
      </c>
      <c r="E519" s="542">
        <v>286.23199999999997</v>
      </c>
      <c r="F519" s="542">
        <v>182.48257000000001</v>
      </c>
      <c r="G519" s="542">
        <v>254.321</v>
      </c>
    </row>
    <row r="520" spans="1:7" x14ac:dyDescent="0.2">
      <c r="A520" s="445">
        <v>544</v>
      </c>
      <c r="B520" s="442" t="s">
        <v>827</v>
      </c>
      <c r="C520" s="442" t="s">
        <v>836</v>
      </c>
      <c r="D520" s="542">
        <v>268.55399999999997</v>
      </c>
      <c r="E520" s="542">
        <v>277.94399999999996</v>
      </c>
      <c r="F520" s="542">
        <v>177.19869</v>
      </c>
      <c r="G520" s="542">
        <v>246.95699999999999</v>
      </c>
    </row>
    <row r="521" spans="1:7" x14ac:dyDescent="0.2">
      <c r="A521" s="445">
        <v>545</v>
      </c>
      <c r="B521" s="442" t="s">
        <v>827</v>
      </c>
      <c r="C521" s="442" t="s">
        <v>837</v>
      </c>
      <c r="D521" s="542">
        <v>272.55799999999999</v>
      </c>
      <c r="E521" s="542">
        <v>282.08799999999997</v>
      </c>
      <c r="F521" s="542">
        <v>179.84063</v>
      </c>
      <c r="G521" s="542">
        <v>250.63899999999998</v>
      </c>
    </row>
    <row r="522" spans="1:7" x14ac:dyDescent="0.2">
      <c r="A522" s="445">
        <v>546</v>
      </c>
      <c r="B522" s="442" t="s">
        <v>827</v>
      </c>
      <c r="C522" s="442" t="s">
        <v>838</v>
      </c>
      <c r="D522" s="542">
        <v>270.55599999999998</v>
      </c>
      <c r="E522" s="542">
        <v>280.01599999999996</v>
      </c>
      <c r="F522" s="542">
        <v>178.51965999999999</v>
      </c>
      <c r="G522" s="542">
        <v>248.79799999999997</v>
      </c>
    </row>
    <row r="523" spans="1:7" x14ac:dyDescent="0.2">
      <c r="A523" s="445">
        <v>547</v>
      </c>
      <c r="B523" s="442" t="s">
        <v>827</v>
      </c>
      <c r="C523" s="442" t="s">
        <v>839</v>
      </c>
      <c r="D523" s="542">
        <v>273.988</v>
      </c>
      <c r="E523" s="542">
        <v>283.56799999999998</v>
      </c>
      <c r="F523" s="542">
        <v>180.78417999999999</v>
      </c>
      <c r="G523" s="542">
        <v>251.95399999999998</v>
      </c>
    </row>
    <row r="524" spans="1:7" x14ac:dyDescent="0.2">
      <c r="A524" s="445">
        <v>548</v>
      </c>
      <c r="B524" s="442" t="s">
        <v>827</v>
      </c>
      <c r="C524" s="442" t="s">
        <v>840</v>
      </c>
      <c r="D524" s="542">
        <v>273.416</v>
      </c>
      <c r="E524" s="542">
        <v>282.976</v>
      </c>
      <c r="F524" s="542">
        <v>180.40675999999999</v>
      </c>
      <c r="G524" s="542">
        <v>251.428</v>
      </c>
    </row>
    <row r="525" spans="1:7" x14ac:dyDescent="0.2">
      <c r="A525" s="445">
        <v>549</v>
      </c>
      <c r="B525" s="442" t="s">
        <v>827</v>
      </c>
      <c r="C525" s="442" t="s">
        <v>841</v>
      </c>
      <c r="D525" s="542">
        <v>267.98200000000003</v>
      </c>
      <c r="E525" s="542">
        <v>277.35200000000003</v>
      </c>
      <c r="F525" s="542">
        <v>176.82127000000003</v>
      </c>
      <c r="G525" s="542">
        <v>246.43100000000001</v>
      </c>
    </row>
    <row r="526" spans="1:7" x14ac:dyDescent="0.2">
      <c r="A526" s="445">
        <v>550</v>
      </c>
      <c r="B526" s="442" t="s">
        <v>842</v>
      </c>
      <c r="C526" s="442" t="s">
        <v>843</v>
      </c>
      <c r="D526" s="542">
        <v>306.30599999999998</v>
      </c>
      <c r="E526" s="542">
        <v>317.01599999999996</v>
      </c>
      <c r="F526" s="542">
        <v>202.10840999999999</v>
      </c>
      <c r="G526" s="542">
        <v>281.673</v>
      </c>
    </row>
    <row r="527" spans="1:7" x14ac:dyDescent="0.2">
      <c r="A527" s="445">
        <v>551</v>
      </c>
      <c r="B527" s="442" t="s">
        <v>842</v>
      </c>
      <c r="C527" s="442" t="s">
        <v>843</v>
      </c>
      <c r="D527" s="542">
        <v>306.30599999999998</v>
      </c>
      <c r="E527" s="542">
        <v>317.01599999999996</v>
      </c>
      <c r="F527" s="542">
        <v>202.10840999999999</v>
      </c>
      <c r="G527" s="542">
        <v>281.673</v>
      </c>
    </row>
    <row r="528" spans="1:7" x14ac:dyDescent="0.2">
      <c r="A528" s="445">
        <v>553</v>
      </c>
      <c r="B528" s="442" t="s">
        <v>842</v>
      </c>
      <c r="C528" s="442" t="s">
        <v>844</v>
      </c>
      <c r="D528" s="542">
        <v>310.024</v>
      </c>
      <c r="E528" s="542">
        <v>320.86400000000003</v>
      </c>
      <c r="F528" s="542">
        <v>204.56164000000001</v>
      </c>
      <c r="G528" s="542">
        <v>285.09200000000004</v>
      </c>
    </row>
    <row r="529" spans="1:7" x14ac:dyDescent="0.2">
      <c r="A529" s="445">
        <v>554</v>
      </c>
      <c r="B529" s="442" t="s">
        <v>842</v>
      </c>
      <c r="C529" s="442" t="s">
        <v>844</v>
      </c>
      <c r="D529" s="542">
        <v>310.024</v>
      </c>
      <c r="E529" s="542">
        <v>320.86400000000003</v>
      </c>
      <c r="F529" s="542">
        <v>204.56164000000001</v>
      </c>
      <c r="G529" s="542">
        <v>285.09200000000004</v>
      </c>
    </row>
    <row r="530" spans="1:7" x14ac:dyDescent="0.2">
      <c r="A530" s="445">
        <v>555</v>
      </c>
      <c r="B530" s="442" t="s">
        <v>842</v>
      </c>
      <c r="C530" s="442" t="s">
        <v>844</v>
      </c>
      <c r="D530" s="542">
        <v>310.024</v>
      </c>
      <c r="E530" s="542">
        <v>320.86400000000003</v>
      </c>
      <c r="F530" s="542">
        <v>204.56164000000001</v>
      </c>
      <c r="G530" s="542">
        <v>285.09200000000004</v>
      </c>
    </row>
    <row r="531" spans="1:7" x14ac:dyDescent="0.2">
      <c r="A531" s="445">
        <v>556</v>
      </c>
      <c r="B531" s="442" t="s">
        <v>842</v>
      </c>
      <c r="C531" s="442" t="s">
        <v>845</v>
      </c>
      <c r="D531" s="542">
        <v>291.72000000000003</v>
      </c>
      <c r="E531" s="542">
        <v>301.92</v>
      </c>
      <c r="F531" s="542">
        <v>192.48420000000002</v>
      </c>
      <c r="G531" s="542">
        <v>268.26</v>
      </c>
    </row>
    <row r="532" spans="1:7" x14ac:dyDescent="0.2">
      <c r="A532" s="445">
        <v>557</v>
      </c>
      <c r="B532" s="442" t="s">
        <v>842</v>
      </c>
      <c r="C532" s="442" t="s">
        <v>845</v>
      </c>
      <c r="D532" s="542">
        <v>291.72000000000003</v>
      </c>
      <c r="E532" s="542">
        <v>301.92</v>
      </c>
      <c r="F532" s="542">
        <v>192.48420000000002</v>
      </c>
      <c r="G532" s="542">
        <v>268.26</v>
      </c>
    </row>
    <row r="533" spans="1:7" x14ac:dyDescent="0.2">
      <c r="A533" s="445">
        <v>558</v>
      </c>
      <c r="B533" s="442" t="s">
        <v>842</v>
      </c>
      <c r="C533" s="442" t="s">
        <v>845</v>
      </c>
      <c r="D533" s="542">
        <v>291.72000000000003</v>
      </c>
      <c r="E533" s="542">
        <v>301.92</v>
      </c>
      <c r="F533" s="542">
        <v>192.48420000000002</v>
      </c>
      <c r="G533" s="542">
        <v>268.26</v>
      </c>
    </row>
    <row r="534" spans="1:7" x14ac:dyDescent="0.2">
      <c r="A534" s="445">
        <v>559</v>
      </c>
      <c r="B534" s="442" t="s">
        <v>842</v>
      </c>
      <c r="C534" s="442" t="s">
        <v>582</v>
      </c>
      <c r="D534" s="542">
        <v>287.42999999999995</v>
      </c>
      <c r="E534" s="542">
        <v>297.47999999999996</v>
      </c>
      <c r="F534" s="542">
        <v>189.65355</v>
      </c>
      <c r="G534" s="542">
        <v>264.315</v>
      </c>
    </row>
    <row r="535" spans="1:7" x14ac:dyDescent="0.2">
      <c r="A535" s="445">
        <v>560</v>
      </c>
      <c r="B535" s="442" t="s">
        <v>842</v>
      </c>
      <c r="C535" s="442" t="s">
        <v>846</v>
      </c>
      <c r="D535" s="542">
        <v>287.14400000000001</v>
      </c>
      <c r="E535" s="542">
        <v>297.18400000000003</v>
      </c>
      <c r="F535" s="542">
        <v>189.46484000000001</v>
      </c>
      <c r="G535" s="542">
        <v>264.05200000000002</v>
      </c>
    </row>
    <row r="536" spans="1:7" x14ac:dyDescent="0.2">
      <c r="A536" s="445">
        <v>561</v>
      </c>
      <c r="B536" s="442" t="s">
        <v>842</v>
      </c>
      <c r="C536" s="442" t="s">
        <v>847</v>
      </c>
      <c r="D536" s="542">
        <v>268.26799999999997</v>
      </c>
      <c r="E536" s="542">
        <v>277.64799999999997</v>
      </c>
      <c r="F536" s="542">
        <v>177.00997999999998</v>
      </c>
      <c r="G536" s="542">
        <v>246.69399999999999</v>
      </c>
    </row>
    <row r="537" spans="1:7" x14ac:dyDescent="0.2">
      <c r="A537" s="445">
        <v>562</v>
      </c>
      <c r="B537" s="442" t="s">
        <v>842</v>
      </c>
      <c r="C537" s="442" t="s">
        <v>848</v>
      </c>
      <c r="D537" s="542">
        <v>275.70400000000001</v>
      </c>
      <c r="E537" s="542">
        <v>285.34399999999999</v>
      </c>
      <c r="F537" s="542">
        <v>181.91643999999999</v>
      </c>
      <c r="G537" s="542">
        <v>253.53199999999998</v>
      </c>
    </row>
    <row r="538" spans="1:7" x14ac:dyDescent="0.2">
      <c r="A538" s="445">
        <v>563</v>
      </c>
      <c r="B538" s="442" t="s">
        <v>842</v>
      </c>
      <c r="C538" s="442" t="s">
        <v>849</v>
      </c>
      <c r="D538" s="542">
        <v>297.44</v>
      </c>
      <c r="E538" s="542">
        <v>307.84000000000003</v>
      </c>
      <c r="F538" s="542">
        <v>196.25840000000002</v>
      </c>
      <c r="G538" s="542">
        <v>273.52</v>
      </c>
    </row>
    <row r="539" spans="1:7" x14ac:dyDescent="0.2">
      <c r="A539" s="445">
        <v>564</v>
      </c>
      <c r="B539" s="442" t="s">
        <v>842</v>
      </c>
      <c r="C539" s="442" t="s">
        <v>850</v>
      </c>
      <c r="D539" s="542">
        <v>279.13599999999997</v>
      </c>
      <c r="E539" s="542">
        <v>288.89600000000002</v>
      </c>
      <c r="F539" s="542">
        <v>184.18096</v>
      </c>
      <c r="G539" s="542">
        <v>256.68799999999999</v>
      </c>
    </row>
    <row r="540" spans="1:7" x14ac:dyDescent="0.2">
      <c r="A540" s="445">
        <v>565</v>
      </c>
      <c r="B540" s="442" t="s">
        <v>842</v>
      </c>
      <c r="C540" s="442" t="s">
        <v>851</v>
      </c>
      <c r="D540" s="542">
        <v>273.702</v>
      </c>
      <c r="E540" s="542">
        <v>283.27199999999999</v>
      </c>
      <c r="F540" s="542">
        <v>180.59547000000001</v>
      </c>
      <c r="G540" s="542">
        <v>251.691</v>
      </c>
    </row>
    <row r="541" spans="1:7" x14ac:dyDescent="0.2">
      <c r="A541" s="445">
        <v>566</v>
      </c>
      <c r="B541" s="442" t="s">
        <v>842</v>
      </c>
      <c r="C541" s="442" t="s">
        <v>852</v>
      </c>
      <c r="D541" s="542">
        <v>277.99200000000002</v>
      </c>
      <c r="E541" s="542">
        <v>287.71199999999999</v>
      </c>
      <c r="F541" s="542">
        <v>183.42612</v>
      </c>
      <c r="G541" s="542">
        <v>255.636</v>
      </c>
    </row>
    <row r="542" spans="1:7" x14ac:dyDescent="0.2">
      <c r="A542" s="445">
        <v>567</v>
      </c>
      <c r="B542" s="442" t="s">
        <v>842</v>
      </c>
      <c r="C542" s="442" t="s">
        <v>853</v>
      </c>
      <c r="D542" s="542">
        <v>270.55599999999998</v>
      </c>
      <c r="E542" s="542">
        <v>280.01599999999996</v>
      </c>
      <c r="F542" s="542">
        <v>178.51965999999999</v>
      </c>
      <c r="G542" s="542">
        <v>248.79799999999997</v>
      </c>
    </row>
    <row r="543" spans="1:7" x14ac:dyDescent="0.2">
      <c r="A543" s="445">
        <v>570</v>
      </c>
      <c r="B543" s="442" t="s">
        <v>854</v>
      </c>
      <c r="C543" s="442" t="s">
        <v>855</v>
      </c>
      <c r="D543" s="542">
        <v>257.97199999999998</v>
      </c>
      <c r="E543" s="542">
        <v>266.99200000000002</v>
      </c>
      <c r="F543" s="542">
        <v>170.21642</v>
      </c>
      <c r="G543" s="542">
        <v>237.226</v>
      </c>
    </row>
    <row r="544" spans="1:7" x14ac:dyDescent="0.2">
      <c r="A544" s="445">
        <v>571</v>
      </c>
      <c r="B544" s="442" t="s">
        <v>854</v>
      </c>
      <c r="C544" s="442" t="s">
        <v>855</v>
      </c>
      <c r="D544" s="542">
        <v>257.97199999999998</v>
      </c>
      <c r="E544" s="542">
        <v>266.99200000000002</v>
      </c>
      <c r="F544" s="542">
        <v>170.21642</v>
      </c>
      <c r="G544" s="542">
        <v>237.226</v>
      </c>
    </row>
    <row r="545" spans="1:7" x14ac:dyDescent="0.2">
      <c r="A545" s="445">
        <v>572</v>
      </c>
      <c r="B545" s="442" t="s">
        <v>854</v>
      </c>
      <c r="C545" s="442" t="s">
        <v>578</v>
      </c>
      <c r="D545" s="542">
        <v>244.816</v>
      </c>
      <c r="E545" s="542">
        <v>253.376</v>
      </c>
      <c r="F545" s="542">
        <v>161.53576000000001</v>
      </c>
      <c r="G545" s="542">
        <v>225.12799999999999</v>
      </c>
    </row>
    <row r="546" spans="1:7" x14ac:dyDescent="0.2">
      <c r="A546" s="445">
        <v>573</v>
      </c>
      <c r="B546" s="442" t="s">
        <v>854</v>
      </c>
      <c r="C546" s="442" t="s">
        <v>856</v>
      </c>
      <c r="D546" s="542">
        <v>234.80599999999998</v>
      </c>
      <c r="E546" s="542">
        <v>243.01599999999999</v>
      </c>
      <c r="F546" s="542">
        <v>154.93091000000001</v>
      </c>
      <c r="G546" s="542">
        <v>215.92299999999997</v>
      </c>
    </row>
    <row r="547" spans="1:7" x14ac:dyDescent="0.2">
      <c r="A547" s="445">
        <v>574</v>
      </c>
      <c r="B547" s="442" t="s">
        <v>854</v>
      </c>
      <c r="C547" s="442" t="s">
        <v>857</v>
      </c>
      <c r="D547" s="542">
        <v>248.24799999999999</v>
      </c>
      <c r="E547" s="542">
        <v>256.928</v>
      </c>
      <c r="F547" s="542">
        <v>163.80028000000001</v>
      </c>
      <c r="G547" s="542">
        <v>228.28399999999999</v>
      </c>
    </row>
    <row r="548" spans="1:7" x14ac:dyDescent="0.2">
      <c r="A548" s="445">
        <v>575</v>
      </c>
      <c r="B548" s="442" t="s">
        <v>854</v>
      </c>
      <c r="C548" s="442" t="s">
        <v>858</v>
      </c>
      <c r="D548" s="542">
        <v>248.24799999999999</v>
      </c>
      <c r="E548" s="542">
        <v>256.928</v>
      </c>
      <c r="F548" s="542">
        <v>163.80028000000001</v>
      </c>
      <c r="G548" s="542">
        <v>228.28399999999999</v>
      </c>
    </row>
    <row r="549" spans="1:7" x14ac:dyDescent="0.2">
      <c r="A549" s="445">
        <v>576</v>
      </c>
      <c r="B549" s="442" t="s">
        <v>854</v>
      </c>
      <c r="C549" s="442" t="s">
        <v>859</v>
      </c>
      <c r="D549" s="542">
        <v>236.80799999999999</v>
      </c>
      <c r="E549" s="542">
        <v>245.08799999999999</v>
      </c>
      <c r="F549" s="542">
        <v>156.25188</v>
      </c>
      <c r="G549" s="542">
        <v>217.76399999999998</v>
      </c>
    </row>
    <row r="550" spans="1:7" x14ac:dyDescent="0.2">
      <c r="A550" s="445">
        <v>577</v>
      </c>
      <c r="B550" s="442" t="s">
        <v>854</v>
      </c>
      <c r="C550" s="442" t="s">
        <v>860</v>
      </c>
      <c r="D550" s="542">
        <v>250.822</v>
      </c>
      <c r="E550" s="542">
        <v>259.59199999999998</v>
      </c>
      <c r="F550" s="542">
        <v>165.49867</v>
      </c>
      <c r="G550" s="542">
        <v>230.65100000000001</v>
      </c>
    </row>
    <row r="551" spans="1:7" x14ac:dyDescent="0.2">
      <c r="A551" s="445">
        <v>580</v>
      </c>
      <c r="B551" s="442" t="s">
        <v>861</v>
      </c>
      <c r="C551" s="442" t="s">
        <v>862</v>
      </c>
      <c r="D551" s="542">
        <v>261.11799999999999</v>
      </c>
      <c r="E551" s="542">
        <v>270.24799999999999</v>
      </c>
      <c r="F551" s="542">
        <v>172.29223000000002</v>
      </c>
      <c r="G551" s="542">
        <v>240.119</v>
      </c>
    </row>
    <row r="552" spans="1:7" x14ac:dyDescent="0.2">
      <c r="A552" s="445">
        <v>581</v>
      </c>
      <c r="B552" s="442" t="s">
        <v>861</v>
      </c>
      <c r="C552" s="442" t="s">
        <v>862</v>
      </c>
      <c r="D552" s="542">
        <v>261.11799999999999</v>
      </c>
      <c r="E552" s="542">
        <v>270.24799999999999</v>
      </c>
      <c r="F552" s="542">
        <v>172.29223000000002</v>
      </c>
      <c r="G552" s="542">
        <v>240.119</v>
      </c>
    </row>
    <row r="553" spans="1:7" x14ac:dyDescent="0.2">
      <c r="A553" s="445">
        <v>582</v>
      </c>
      <c r="B553" s="442" t="s">
        <v>861</v>
      </c>
      <c r="C553" s="442" t="s">
        <v>863</v>
      </c>
      <c r="D553" s="542">
        <v>257.11400000000003</v>
      </c>
      <c r="E553" s="542">
        <v>266.10399999999998</v>
      </c>
      <c r="F553" s="542">
        <v>169.65029000000001</v>
      </c>
      <c r="G553" s="542">
        <v>236.43700000000001</v>
      </c>
    </row>
    <row r="554" spans="1:7" x14ac:dyDescent="0.2">
      <c r="A554" s="445">
        <v>583</v>
      </c>
      <c r="B554" s="442" t="s">
        <v>861</v>
      </c>
      <c r="C554" s="442" t="s">
        <v>864</v>
      </c>
      <c r="D554" s="542">
        <v>258.25799999999998</v>
      </c>
      <c r="E554" s="542">
        <v>267.28800000000001</v>
      </c>
      <c r="F554" s="542">
        <v>170.40513000000001</v>
      </c>
      <c r="G554" s="542">
        <v>237.489</v>
      </c>
    </row>
    <row r="555" spans="1:7" x14ac:dyDescent="0.2">
      <c r="A555" s="445">
        <v>584</v>
      </c>
      <c r="B555" s="442" t="s">
        <v>861</v>
      </c>
      <c r="C555" s="442" t="s">
        <v>583</v>
      </c>
      <c r="D555" s="542">
        <v>258.25799999999998</v>
      </c>
      <c r="E555" s="542">
        <v>267.28800000000001</v>
      </c>
      <c r="F555" s="542">
        <v>170.40513000000001</v>
      </c>
      <c r="G555" s="542">
        <v>237.489</v>
      </c>
    </row>
    <row r="556" spans="1:7" x14ac:dyDescent="0.2">
      <c r="A556" s="445">
        <v>585</v>
      </c>
      <c r="B556" s="442" t="s">
        <v>861</v>
      </c>
      <c r="C556" s="442" t="s">
        <v>865</v>
      </c>
      <c r="D556" s="542">
        <v>263.12</v>
      </c>
      <c r="E556" s="542">
        <v>272.32</v>
      </c>
      <c r="F556" s="542">
        <v>173.61320000000001</v>
      </c>
      <c r="G556" s="542">
        <v>241.96</v>
      </c>
    </row>
    <row r="557" spans="1:7" x14ac:dyDescent="0.2">
      <c r="A557" s="445">
        <v>586</v>
      </c>
      <c r="B557" s="442" t="s">
        <v>861</v>
      </c>
      <c r="C557" s="442" t="s">
        <v>866</v>
      </c>
      <c r="D557" s="542">
        <v>258.25799999999998</v>
      </c>
      <c r="E557" s="542">
        <v>267.28800000000001</v>
      </c>
      <c r="F557" s="542">
        <v>170.40513000000001</v>
      </c>
      <c r="G557" s="542">
        <v>237.489</v>
      </c>
    </row>
    <row r="558" spans="1:7" x14ac:dyDescent="0.2">
      <c r="A558" s="445">
        <v>587</v>
      </c>
      <c r="B558" s="442" t="s">
        <v>861</v>
      </c>
      <c r="C558" s="442" t="s">
        <v>867</v>
      </c>
      <c r="D558" s="542">
        <v>258.25799999999998</v>
      </c>
      <c r="E558" s="542">
        <v>267.28800000000001</v>
      </c>
      <c r="F558" s="542">
        <v>170.40513000000001</v>
      </c>
      <c r="G558" s="542">
        <v>237.489</v>
      </c>
    </row>
    <row r="559" spans="1:7" x14ac:dyDescent="0.2">
      <c r="A559" s="445">
        <v>588</v>
      </c>
      <c r="B559" s="442" t="s">
        <v>861</v>
      </c>
      <c r="C559" s="442" t="s">
        <v>868</v>
      </c>
      <c r="D559" s="542">
        <v>255.398</v>
      </c>
      <c r="E559" s="542">
        <v>264.32800000000003</v>
      </c>
      <c r="F559" s="542">
        <v>168.51803000000001</v>
      </c>
      <c r="G559" s="542">
        <v>234.85900000000001</v>
      </c>
    </row>
    <row r="560" spans="1:7" x14ac:dyDescent="0.2">
      <c r="A560" s="445">
        <v>590</v>
      </c>
      <c r="B560" s="442" t="s">
        <v>869</v>
      </c>
      <c r="C560" s="442" t="s">
        <v>870</v>
      </c>
      <c r="D560" s="542">
        <v>261.69</v>
      </c>
      <c r="E560" s="542">
        <v>270.84000000000003</v>
      </c>
      <c r="F560" s="542">
        <v>172.66965000000002</v>
      </c>
      <c r="G560" s="542">
        <v>240.64500000000001</v>
      </c>
    </row>
    <row r="561" spans="1:7" x14ac:dyDescent="0.2">
      <c r="A561" s="445">
        <v>591</v>
      </c>
      <c r="B561" s="442" t="s">
        <v>869</v>
      </c>
      <c r="C561" s="442" t="s">
        <v>870</v>
      </c>
      <c r="D561" s="542">
        <v>261.69</v>
      </c>
      <c r="E561" s="542">
        <v>270.84000000000003</v>
      </c>
      <c r="F561" s="542">
        <v>172.66965000000002</v>
      </c>
      <c r="G561" s="542">
        <v>240.64500000000001</v>
      </c>
    </row>
    <row r="562" spans="1:7" x14ac:dyDescent="0.2">
      <c r="A562" s="445">
        <v>592</v>
      </c>
      <c r="B562" s="442" t="s">
        <v>869</v>
      </c>
      <c r="C562" s="442" t="s">
        <v>871</v>
      </c>
      <c r="D562" s="542">
        <v>259.68799999999999</v>
      </c>
      <c r="E562" s="542">
        <v>268.76800000000003</v>
      </c>
      <c r="F562" s="542">
        <v>171.34868</v>
      </c>
      <c r="G562" s="542">
        <v>238.804</v>
      </c>
    </row>
    <row r="563" spans="1:7" x14ac:dyDescent="0.2">
      <c r="A563" s="445">
        <v>593</v>
      </c>
      <c r="B563" s="442" t="s">
        <v>869</v>
      </c>
      <c r="C563" s="442" t="s">
        <v>872</v>
      </c>
      <c r="D563" s="542">
        <v>255.97</v>
      </c>
      <c r="E563" s="542">
        <v>264.92</v>
      </c>
      <c r="F563" s="542">
        <v>168.89545000000001</v>
      </c>
      <c r="G563" s="542">
        <v>235.38499999999999</v>
      </c>
    </row>
    <row r="564" spans="1:7" x14ac:dyDescent="0.2">
      <c r="A564" s="445">
        <v>594</v>
      </c>
      <c r="B564" s="442" t="s">
        <v>869</v>
      </c>
      <c r="C564" s="442" t="s">
        <v>873</v>
      </c>
      <c r="D564" s="542">
        <v>261.69</v>
      </c>
      <c r="E564" s="542">
        <v>270.84000000000003</v>
      </c>
      <c r="F564" s="542">
        <v>172.66965000000002</v>
      </c>
      <c r="G564" s="542">
        <v>240.64500000000001</v>
      </c>
    </row>
    <row r="565" spans="1:7" x14ac:dyDescent="0.2">
      <c r="A565" s="445">
        <v>595</v>
      </c>
      <c r="B565" s="442" t="s">
        <v>869</v>
      </c>
      <c r="C565" s="442" t="s">
        <v>874</v>
      </c>
      <c r="D565" s="542">
        <v>255.398</v>
      </c>
      <c r="E565" s="542">
        <v>264.32800000000003</v>
      </c>
      <c r="F565" s="542">
        <v>168.51803000000001</v>
      </c>
      <c r="G565" s="542">
        <v>234.85900000000001</v>
      </c>
    </row>
    <row r="566" spans="1:7" x14ac:dyDescent="0.2">
      <c r="A566" s="445">
        <v>596</v>
      </c>
      <c r="B566" s="442" t="s">
        <v>869</v>
      </c>
      <c r="C566" s="442" t="s">
        <v>875</v>
      </c>
      <c r="D566" s="542">
        <v>258.54399999999998</v>
      </c>
      <c r="E566" s="542">
        <v>267.584</v>
      </c>
      <c r="F566" s="542">
        <v>170.59384</v>
      </c>
      <c r="G566" s="542">
        <v>237.75200000000001</v>
      </c>
    </row>
    <row r="567" spans="1:7" x14ac:dyDescent="0.2">
      <c r="A567" s="445">
        <v>597</v>
      </c>
      <c r="B567" s="442" t="s">
        <v>869</v>
      </c>
      <c r="C567" s="442" t="s">
        <v>876</v>
      </c>
      <c r="D567" s="542">
        <v>259.11599999999999</v>
      </c>
      <c r="E567" s="542">
        <v>268.17599999999999</v>
      </c>
      <c r="F567" s="542">
        <v>170.97126</v>
      </c>
      <c r="G567" s="542">
        <v>238.27800000000002</v>
      </c>
    </row>
    <row r="568" spans="1:7" x14ac:dyDescent="0.2">
      <c r="A568" s="445">
        <v>598</v>
      </c>
      <c r="B568" s="442" t="s">
        <v>869</v>
      </c>
      <c r="C568" s="442" t="s">
        <v>877</v>
      </c>
      <c r="D568" s="542">
        <v>255.398</v>
      </c>
      <c r="E568" s="542">
        <v>264.32800000000003</v>
      </c>
      <c r="F568" s="542">
        <v>168.51803000000001</v>
      </c>
      <c r="G568" s="542">
        <v>234.85900000000001</v>
      </c>
    </row>
    <row r="569" spans="1:7" x14ac:dyDescent="0.2">
      <c r="A569" s="445">
        <v>599</v>
      </c>
      <c r="B569" s="442" t="s">
        <v>869</v>
      </c>
      <c r="C569" s="442" t="s">
        <v>878</v>
      </c>
      <c r="D569" s="542">
        <v>253.39600000000002</v>
      </c>
      <c r="E569" s="542">
        <v>262.25600000000003</v>
      </c>
      <c r="F569" s="542">
        <v>167.19706000000002</v>
      </c>
      <c r="G569" s="542">
        <v>233.018</v>
      </c>
    </row>
    <row r="570" spans="1:7" x14ac:dyDescent="0.2">
      <c r="A570" s="445">
        <v>600</v>
      </c>
      <c r="B570" s="442" t="s">
        <v>879</v>
      </c>
      <c r="C570" s="442" t="s">
        <v>880</v>
      </c>
      <c r="D570" s="542">
        <v>335.19200000000001</v>
      </c>
      <c r="E570" s="542">
        <v>346.91199999999998</v>
      </c>
      <c r="F570" s="542">
        <v>221.16811999999999</v>
      </c>
      <c r="G570" s="542">
        <v>308.23599999999999</v>
      </c>
    </row>
    <row r="571" spans="1:7" x14ac:dyDescent="0.2">
      <c r="A571" s="445">
        <v>601</v>
      </c>
      <c r="B571" s="442" t="s">
        <v>879</v>
      </c>
      <c r="C571" s="442" t="s">
        <v>880</v>
      </c>
      <c r="D571" s="542">
        <v>335.19200000000001</v>
      </c>
      <c r="E571" s="542">
        <v>346.91199999999998</v>
      </c>
      <c r="F571" s="542">
        <v>221.16811999999999</v>
      </c>
      <c r="G571" s="542">
        <v>308.23599999999999</v>
      </c>
    </row>
    <row r="572" spans="1:7" x14ac:dyDescent="0.2">
      <c r="A572" s="445">
        <v>602</v>
      </c>
      <c r="B572" s="442" t="s">
        <v>879</v>
      </c>
      <c r="C572" s="442" t="s">
        <v>880</v>
      </c>
      <c r="D572" s="542">
        <v>335.19200000000001</v>
      </c>
      <c r="E572" s="542">
        <v>346.91199999999998</v>
      </c>
      <c r="F572" s="542">
        <v>221.16811999999999</v>
      </c>
      <c r="G572" s="542">
        <v>308.23599999999999</v>
      </c>
    </row>
    <row r="573" spans="1:7" x14ac:dyDescent="0.2">
      <c r="A573" s="445">
        <v>603</v>
      </c>
      <c r="B573" s="442" t="s">
        <v>879</v>
      </c>
      <c r="C573" s="442" t="s">
        <v>880</v>
      </c>
      <c r="D573" s="542">
        <v>335.19200000000001</v>
      </c>
      <c r="E573" s="542">
        <v>346.91199999999998</v>
      </c>
      <c r="F573" s="542">
        <v>221.16811999999999</v>
      </c>
      <c r="G573" s="542">
        <v>308.23599999999999</v>
      </c>
    </row>
    <row r="574" spans="1:7" x14ac:dyDescent="0.2">
      <c r="A574" s="445">
        <v>604</v>
      </c>
      <c r="B574" s="442" t="s">
        <v>879</v>
      </c>
      <c r="C574" s="442" t="s">
        <v>881</v>
      </c>
      <c r="D574" s="542">
        <v>330.04399999999998</v>
      </c>
      <c r="E574" s="542">
        <v>341.58399999999995</v>
      </c>
      <c r="F574" s="542">
        <v>217.77133999999998</v>
      </c>
      <c r="G574" s="542">
        <v>303.50199999999995</v>
      </c>
    </row>
    <row r="575" spans="1:7" x14ac:dyDescent="0.2">
      <c r="A575" s="445">
        <v>605</v>
      </c>
      <c r="B575" s="442" t="s">
        <v>879</v>
      </c>
      <c r="C575" s="442" t="s">
        <v>882</v>
      </c>
      <c r="D575" s="542">
        <v>334.90600000000001</v>
      </c>
      <c r="E575" s="542">
        <v>346.61599999999999</v>
      </c>
      <c r="F575" s="542">
        <v>220.97941000000003</v>
      </c>
      <c r="G575" s="542">
        <v>307.97300000000001</v>
      </c>
    </row>
    <row r="576" spans="1:7" x14ac:dyDescent="0.2">
      <c r="A576" s="445">
        <v>606</v>
      </c>
      <c r="B576" s="442" t="s">
        <v>879</v>
      </c>
      <c r="C576" s="442" t="s">
        <v>883</v>
      </c>
      <c r="D576" s="542">
        <v>341.48399999999998</v>
      </c>
      <c r="E576" s="542">
        <v>353.42399999999998</v>
      </c>
      <c r="F576" s="542">
        <v>225.31974</v>
      </c>
      <c r="G576" s="542">
        <v>314.02199999999999</v>
      </c>
    </row>
    <row r="577" spans="1:7" x14ac:dyDescent="0.2">
      <c r="A577" s="445">
        <v>607</v>
      </c>
      <c r="B577" s="442" t="s">
        <v>879</v>
      </c>
      <c r="C577" s="442" t="s">
        <v>883</v>
      </c>
      <c r="D577" s="542">
        <v>341.48399999999998</v>
      </c>
      <c r="E577" s="542">
        <v>353.42399999999998</v>
      </c>
      <c r="F577" s="542">
        <v>225.31974</v>
      </c>
      <c r="G577" s="542">
        <v>314.02199999999999</v>
      </c>
    </row>
    <row r="578" spans="1:7" x14ac:dyDescent="0.2">
      <c r="A578" s="445">
        <v>608</v>
      </c>
      <c r="B578" s="442" t="s">
        <v>879</v>
      </c>
      <c r="C578" s="442" t="s">
        <v>883</v>
      </c>
      <c r="D578" s="542">
        <v>341.48399999999998</v>
      </c>
      <c r="E578" s="542">
        <v>353.42399999999998</v>
      </c>
      <c r="F578" s="542">
        <v>225.31974</v>
      </c>
      <c r="G578" s="542">
        <v>314.02199999999999</v>
      </c>
    </row>
    <row r="579" spans="1:7" x14ac:dyDescent="0.2">
      <c r="A579" s="445">
        <v>609</v>
      </c>
      <c r="B579" s="442" t="s">
        <v>879</v>
      </c>
      <c r="C579" s="442" t="s">
        <v>884</v>
      </c>
      <c r="D579" s="542">
        <v>320.03399999999999</v>
      </c>
      <c r="E579" s="542">
        <v>331.22399999999999</v>
      </c>
      <c r="F579" s="542">
        <v>211.16649000000001</v>
      </c>
      <c r="G579" s="542">
        <v>294.29700000000003</v>
      </c>
    </row>
    <row r="580" spans="1:7" x14ac:dyDescent="0.2">
      <c r="A580" s="445">
        <v>610</v>
      </c>
      <c r="B580" s="442" t="s">
        <v>879</v>
      </c>
      <c r="C580" s="442" t="s">
        <v>885</v>
      </c>
      <c r="D580" s="542">
        <v>310.31</v>
      </c>
      <c r="E580" s="542">
        <v>321.15999999999997</v>
      </c>
      <c r="F580" s="542">
        <v>204.75035</v>
      </c>
      <c r="G580" s="542">
        <v>285.35500000000002</v>
      </c>
    </row>
    <row r="581" spans="1:7" x14ac:dyDescent="0.2">
      <c r="A581" s="445">
        <v>611</v>
      </c>
      <c r="B581" s="442" t="s">
        <v>879</v>
      </c>
      <c r="C581" s="442" t="s">
        <v>885</v>
      </c>
      <c r="D581" s="542">
        <v>310.31</v>
      </c>
      <c r="E581" s="542">
        <v>321.15999999999997</v>
      </c>
      <c r="F581" s="542">
        <v>204.75035</v>
      </c>
      <c r="G581" s="542">
        <v>285.35500000000002</v>
      </c>
    </row>
    <row r="582" spans="1:7" x14ac:dyDescent="0.2">
      <c r="A582" s="445">
        <v>612</v>
      </c>
      <c r="B582" s="442" t="s">
        <v>879</v>
      </c>
      <c r="C582" s="442" t="s">
        <v>886</v>
      </c>
      <c r="D582" s="542">
        <v>275.70400000000001</v>
      </c>
      <c r="E582" s="542">
        <v>285.34399999999999</v>
      </c>
      <c r="F582" s="542">
        <v>181.91643999999999</v>
      </c>
      <c r="G582" s="542">
        <v>253.53199999999998</v>
      </c>
    </row>
    <row r="583" spans="1:7" x14ac:dyDescent="0.2">
      <c r="A583" s="445">
        <v>613</v>
      </c>
      <c r="B583" s="442" t="s">
        <v>879</v>
      </c>
      <c r="C583" s="442" t="s">
        <v>887</v>
      </c>
      <c r="D583" s="542">
        <v>310.88200000000001</v>
      </c>
      <c r="E583" s="542">
        <v>321.75200000000001</v>
      </c>
      <c r="F583" s="542">
        <v>205.12777</v>
      </c>
      <c r="G583" s="542">
        <v>285.88099999999997</v>
      </c>
    </row>
    <row r="584" spans="1:7" x14ac:dyDescent="0.2">
      <c r="A584" s="445">
        <v>614</v>
      </c>
      <c r="B584" s="442" t="s">
        <v>879</v>
      </c>
      <c r="C584" s="442" t="s">
        <v>888</v>
      </c>
      <c r="D584" s="542">
        <v>288.28800000000001</v>
      </c>
      <c r="E584" s="542">
        <v>298.36799999999999</v>
      </c>
      <c r="F584" s="542">
        <v>190.21968000000001</v>
      </c>
      <c r="G584" s="542">
        <v>265.10399999999998</v>
      </c>
    </row>
    <row r="585" spans="1:7" x14ac:dyDescent="0.2">
      <c r="A585" s="445">
        <v>615</v>
      </c>
      <c r="B585" s="442" t="s">
        <v>879</v>
      </c>
      <c r="C585" s="442" t="s">
        <v>889</v>
      </c>
      <c r="D585" s="542">
        <v>291.72000000000003</v>
      </c>
      <c r="E585" s="542">
        <v>301.92</v>
      </c>
      <c r="F585" s="542">
        <v>192.48420000000002</v>
      </c>
      <c r="G585" s="542">
        <v>268.26</v>
      </c>
    </row>
    <row r="586" spans="1:7" x14ac:dyDescent="0.2">
      <c r="A586" s="445">
        <v>616</v>
      </c>
      <c r="B586" s="442" t="s">
        <v>879</v>
      </c>
      <c r="C586" s="442" t="s">
        <v>889</v>
      </c>
      <c r="D586" s="542">
        <v>291.72000000000003</v>
      </c>
      <c r="E586" s="542">
        <v>301.92</v>
      </c>
      <c r="F586" s="542">
        <v>192.48420000000002</v>
      </c>
      <c r="G586" s="542">
        <v>268.26</v>
      </c>
    </row>
    <row r="587" spans="1:7" x14ac:dyDescent="0.2">
      <c r="A587" s="445">
        <v>617</v>
      </c>
      <c r="B587" s="442" t="s">
        <v>879</v>
      </c>
      <c r="C587" s="442" t="s">
        <v>791</v>
      </c>
      <c r="D587" s="542">
        <v>288.28800000000001</v>
      </c>
      <c r="E587" s="542">
        <v>298.36799999999999</v>
      </c>
      <c r="F587" s="542">
        <v>190.21968000000001</v>
      </c>
      <c r="G587" s="542">
        <v>265.10399999999998</v>
      </c>
    </row>
    <row r="588" spans="1:7" x14ac:dyDescent="0.2">
      <c r="A588" s="445">
        <v>618</v>
      </c>
      <c r="B588" s="442" t="s">
        <v>879</v>
      </c>
      <c r="C588" s="442" t="s">
        <v>890</v>
      </c>
      <c r="D588" s="542">
        <v>295.43799999999999</v>
      </c>
      <c r="E588" s="542">
        <v>305.76799999999997</v>
      </c>
      <c r="F588" s="542">
        <v>194.93743000000001</v>
      </c>
      <c r="G588" s="542">
        <v>271.67899999999997</v>
      </c>
    </row>
    <row r="589" spans="1:7" x14ac:dyDescent="0.2">
      <c r="A589" s="445">
        <v>619</v>
      </c>
      <c r="B589" s="442" t="s">
        <v>879</v>
      </c>
      <c r="C589" s="442" t="s">
        <v>890</v>
      </c>
      <c r="D589" s="542">
        <v>295.43799999999999</v>
      </c>
      <c r="E589" s="542">
        <v>305.76799999999997</v>
      </c>
      <c r="F589" s="542">
        <v>194.93743000000001</v>
      </c>
      <c r="G589" s="542">
        <v>271.67899999999997</v>
      </c>
    </row>
    <row r="590" spans="1:7" x14ac:dyDescent="0.2">
      <c r="A590" s="445">
        <v>620</v>
      </c>
      <c r="B590" s="442" t="s">
        <v>879</v>
      </c>
      <c r="C590" s="442" t="s">
        <v>891</v>
      </c>
      <c r="D590" s="542">
        <v>287.71600000000001</v>
      </c>
      <c r="E590" s="542">
        <v>297.77600000000001</v>
      </c>
      <c r="F590" s="542">
        <v>189.84226000000001</v>
      </c>
      <c r="G590" s="542">
        <v>264.57799999999997</v>
      </c>
    </row>
    <row r="591" spans="1:7" x14ac:dyDescent="0.2">
      <c r="A591" s="445">
        <v>621</v>
      </c>
      <c r="B591" s="442" t="s">
        <v>879</v>
      </c>
      <c r="C591" s="442" t="s">
        <v>891</v>
      </c>
      <c r="D591" s="542">
        <v>287.71600000000001</v>
      </c>
      <c r="E591" s="542">
        <v>297.77600000000001</v>
      </c>
      <c r="F591" s="542">
        <v>189.84226000000001</v>
      </c>
      <c r="G591" s="542">
        <v>264.57799999999997</v>
      </c>
    </row>
    <row r="592" spans="1:7" x14ac:dyDescent="0.2">
      <c r="A592" s="445">
        <v>622</v>
      </c>
      <c r="B592" s="442" t="s">
        <v>879</v>
      </c>
      <c r="C592" s="442" t="s">
        <v>891</v>
      </c>
      <c r="D592" s="542">
        <v>287.71600000000001</v>
      </c>
      <c r="E592" s="542">
        <v>297.77600000000001</v>
      </c>
      <c r="F592" s="542">
        <v>189.84226000000001</v>
      </c>
      <c r="G592" s="542">
        <v>264.57799999999997</v>
      </c>
    </row>
    <row r="593" spans="1:7" x14ac:dyDescent="0.2">
      <c r="A593" s="445">
        <v>623</v>
      </c>
      <c r="B593" s="442" t="s">
        <v>879</v>
      </c>
      <c r="C593" s="442" t="s">
        <v>892</v>
      </c>
      <c r="D593" s="542">
        <v>283.42599999999999</v>
      </c>
      <c r="E593" s="542">
        <v>293.33600000000001</v>
      </c>
      <c r="F593" s="542">
        <v>187.01161000000002</v>
      </c>
      <c r="G593" s="542">
        <v>260.63299999999998</v>
      </c>
    </row>
    <row r="594" spans="1:7" x14ac:dyDescent="0.2">
      <c r="A594" s="445">
        <v>624</v>
      </c>
      <c r="B594" s="442" t="s">
        <v>879</v>
      </c>
      <c r="C594" s="442" t="s">
        <v>893</v>
      </c>
      <c r="D594" s="542">
        <v>288.28800000000001</v>
      </c>
      <c r="E594" s="542">
        <v>298.36799999999999</v>
      </c>
      <c r="F594" s="542">
        <v>190.21968000000001</v>
      </c>
      <c r="G594" s="542">
        <v>265.10399999999998</v>
      </c>
    </row>
    <row r="595" spans="1:7" x14ac:dyDescent="0.2">
      <c r="A595" s="445">
        <v>625</v>
      </c>
      <c r="B595" s="442" t="s">
        <v>879</v>
      </c>
      <c r="C595" s="442" t="s">
        <v>722</v>
      </c>
      <c r="D595" s="542">
        <v>291.72000000000003</v>
      </c>
      <c r="E595" s="542">
        <v>301.92</v>
      </c>
      <c r="F595" s="542">
        <v>192.48420000000002</v>
      </c>
      <c r="G595" s="542">
        <v>268.26</v>
      </c>
    </row>
    <row r="596" spans="1:7" x14ac:dyDescent="0.2">
      <c r="A596" s="445">
        <v>626</v>
      </c>
      <c r="B596" s="442" t="s">
        <v>879</v>
      </c>
      <c r="C596" s="442" t="s">
        <v>402</v>
      </c>
      <c r="D596" s="542">
        <v>296.01</v>
      </c>
      <c r="E596" s="542">
        <v>306.35999999999996</v>
      </c>
      <c r="F596" s="542">
        <v>195.31485000000001</v>
      </c>
      <c r="G596" s="542">
        <v>272.20499999999998</v>
      </c>
    </row>
    <row r="597" spans="1:7" x14ac:dyDescent="0.2">
      <c r="A597" s="445">
        <v>627</v>
      </c>
      <c r="B597" s="442" t="s">
        <v>879</v>
      </c>
      <c r="C597" s="442" t="s">
        <v>402</v>
      </c>
      <c r="D597" s="542">
        <v>296.01</v>
      </c>
      <c r="E597" s="542">
        <v>306.35999999999996</v>
      </c>
      <c r="F597" s="542">
        <v>195.31485000000001</v>
      </c>
      <c r="G597" s="542">
        <v>272.20499999999998</v>
      </c>
    </row>
    <row r="598" spans="1:7" x14ac:dyDescent="0.2">
      <c r="A598" s="445">
        <v>628</v>
      </c>
      <c r="B598" s="442" t="s">
        <v>879</v>
      </c>
      <c r="C598" s="442" t="s">
        <v>894</v>
      </c>
      <c r="D598" s="542">
        <v>286.85799999999995</v>
      </c>
      <c r="E598" s="542">
        <v>296.88799999999998</v>
      </c>
      <c r="F598" s="542">
        <v>189.27612999999999</v>
      </c>
      <c r="G598" s="542">
        <v>263.78899999999999</v>
      </c>
    </row>
    <row r="599" spans="1:7" x14ac:dyDescent="0.2">
      <c r="A599" s="445">
        <v>629</v>
      </c>
      <c r="B599" s="442" t="s">
        <v>879</v>
      </c>
      <c r="C599" s="442" t="s">
        <v>895</v>
      </c>
      <c r="D599" s="542">
        <v>284.57</v>
      </c>
      <c r="E599" s="542">
        <v>294.52</v>
      </c>
      <c r="F599" s="542">
        <v>187.76645000000002</v>
      </c>
      <c r="G599" s="542">
        <v>261.685</v>
      </c>
    </row>
    <row r="600" spans="1:7" x14ac:dyDescent="0.2">
      <c r="A600" s="445">
        <v>630</v>
      </c>
      <c r="B600" s="442" t="s">
        <v>896</v>
      </c>
      <c r="C600" s="442" t="s">
        <v>897</v>
      </c>
      <c r="D600" s="542">
        <v>288.57399999999996</v>
      </c>
      <c r="E600" s="542">
        <v>298.66399999999999</v>
      </c>
      <c r="F600" s="542">
        <v>190.40839</v>
      </c>
      <c r="G600" s="542">
        <v>265.36699999999996</v>
      </c>
    </row>
    <row r="601" spans="1:7" x14ac:dyDescent="0.2">
      <c r="A601" s="445">
        <v>631</v>
      </c>
      <c r="B601" s="442" t="s">
        <v>896</v>
      </c>
      <c r="C601" s="442" t="s">
        <v>897</v>
      </c>
      <c r="D601" s="542">
        <v>288.57399999999996</v>
      </c>
      <c r="E601" s="542">
        <v>298.66399999999999</v>
      </c>
      <c r="F601" s="542">
        <v>190.40839</v>
      </c>
      <c r="G601" s="542">
        <v>265.36699999999996</v>
      </c>
    </row>
    <row r="602" spans="1:7" x14ac:dyDescent="0.2">
      <c r="A602" s="445">
        <v>633</v>
      </c>
      <c r="B602" s="442" t="s">
        <v>896</v>
      </c>
      <c r="C602" s="442" t="s">
        <v>760</v>
      </c>
      <c r="D602" s="542">
        <v>273.988</v>
      </c>
      <c r="E602" s="542">
        <v>283.56799999999998</v>
      </c>
      <c r="F602" s="542">
        <v>180.78417999999999</v>
      </c>
      <c r="G602" s="542">
        <v>251.95399999999998</v>
      </c>
    </row>
    <row r="603" spans="1:7" x14ac:dyDescent="0.2">
      <c r="A603" s="445">
        <v>634</v>
      </c>
      <c r="B603" s="442" t="s">
        <v>896</v>
      </c>
      <c r="C603" s="442" t="s">
        <v>898</v>
      </c>
      <c r="D603" s="542">
        <v>267.41000000000003</v>
      </c>
      <c r="E603" s="542">
        <v>276.76</v>
      </c>
      <c r="F603" s="542">
        <v>176.44385000000003</v>
      </c>
      <c r="G603" s="542">
        <v>245.905</v>
      </c>
    </row>
    <row r="604" spans="1:7" x14ac:dyDescent="0.2">
      <c r="A604" s="445">
        <v>635</v>
      </c>
      <c r="B604" s="442" t="s">
        <v>896</v>
      </c>
      <c r="C604" s="442" t="s">
        <v>899</v>
      </c>
      <c r="D604" s="542">
        <v>267.12400000000002</v>
      </c>
      <c r="E604" s="542">
        <v>276.464</v>
      </c>
      <c r="F604" s="542">
        <v>176.25514000000001</v>
      </c>
      <c r="G604" s="542">
        <v>245.64200000000002</v>
      </c>
    </row>
    <row r="605" spans="1:7" x14ac:dyDescent="0.2">
      <c r="A605" s="445">
        <v>636</v>
      </c>
      <c r="B605" s="442" t="s">
        <v>896</v>
      </c>
      <c r="C605" s="442" t="s">
        <v>900</v>
      </c>
      <c r="D605" s="542">
        <v>273.988</v>
      </c>
      <c r="E605" s="542">
        <v>283.56799999999998</v>
      </c>
      <c r="F605" s="542">
        <v>180.78417999999999</v>
      </c>
      <c r="G605" s="542">
        <v>251.95399999999998</v>
      </c>
    </row>
    <row r="606" spans="1:7" x14ac:dyDescent="0.2">
      <c r="A606" s="445">
        <v>637</v>
      </c>
      <c r="B606" s="442" t="s">
        <v>896</v>
      </c>
      <c r="C606" s="442" t="s">
        <v>901</v>
      </c>
      <c r="D606" s="542">
        <v>269.69799999999998</v>
      </c>
      <c r="E606" s="542">
        <v>279.12799999999999</v>
      </c>
      <c r="F606" s="542">
        <v>177.95353</v>
      </c>
      <c r="G606" s="542">
        <v>248.00899999999999</v>
      </c>
    </row>
    <row r="607" spans="1:7" x14ac:dyDescent="0.2">
      <c r="A607" s="445">
        <v>638</v>
      </c>
      <c r="B607" s="442" t="s">
        <v>896</v>
      </c>
      <c r="C607" s="442" t="s">
        <v>902</v>
      </c>
      <c r="D607" s="542">
        <v>263.40600000000001</v>
      </c>
      <c r="E607" s="542">
        <v>272.61599999999999</v>
      </c>
      <c r="F607" s="542">
        <v>173.80191000000002</v>
      </c>
      <c r="G607" s="542">
        <v>242.22300000000001</v>
      </c>
    </row>
    <row r="608" spans="1:7" x14ac:dyDescent="0.2">
      <c r="A608" s="445">
        <v>639</v>
      </c>
      <c r="B608" s="442" t="s">
        <v>896</v>
      </c>
      <c r="C608" s="442" t="s">
        <v>903</v>
      </c>
      <c r="D608" s="542">
        <v>262.548</v>
      </c>
      <c r="E608" s="542">
        <v>271.72800000000001</v>
      </c>
      <c r="F608" s="542">
        <v>173.23578000000001</v>
      </c>
      <c r="G608" s="542">
        <v>241.434</v>
      </c>
    </row>
    <row r="609" spans="1:7" x14ac:dyDescent="0.2">
      <c r="A609" s="445">
        <v>640</v>
      </c>
      <c r="B609" s="442" t="s">
        <v>896</v>
      </c>
      <c r="C609" s="442" t="s">
        <v>904</v>
      </c>
      <c r="D609" s="542">
        <v>286.572</v>
      </c>
      <c r="E609" s="542">
        <v>296.59199999999998</v>
      </c>
      <c r="F609" s="542">
        <v>189.08742000000001</v>
      </c>
      <c r="G609" s="542">
        <v>263.52600000000001</v>
      </c>
    </row>
    <row r="610" spans="1:7" x14ac:dyDescent="0.2">
      <c r="A610" s="445">
        <v>641</v>
      </c>
      <c r="B610" s="442" t="s">
        <v>896</v>
      </c>
      <c r="C610" s="442" t="s">
        <v>904</v>
      </c>
      <c r="D610" s="542">
        <v>286.572</v>
      </c>
      <c r="E610" s="542">
        <v>296.59199999999998</v>
      </c>
      <c r="F610" s="542">
        <v>189.08742000000001</v>
      </c>
      <c r="G610" s="542">
        <v>263.52600000000001</v>
      </c>
    </row>
    <row r="611" spans="1:7" x14ac:dyDescent="0.2">
      <c r="A611" s="445">
        <v>644</v>
      </c>
      <c r="B611" s="442" t="s">
        <v>896</v>
      </c>
      <c r="C611" s="442" t="s">
        <v>905</v>
      </c>
      <c r="D611" s="542">
        <v>267.98200000000003</v>
      </c>
      <c r="E611" s="542">
        <v>277.35200000000003</v>
      </c>
      <c r="F611" s="542">
        <v>176.82127000000003</v>
      </c>
      <c r="G611" s="542">
        <v>246.43100000000001</v>
      </c>
    </row>
    <row r="612" spans="1:7" x14ac:dyDescent="0.2">
      <c r="A612" s="445">
        <v>645</v>
      </c>
      <c r="B612" s="442" t="s">
        <v>896</v>
      </c>
      <c r="C612" s="442" t="s">
        <v>905</v>
      </c>
      <c r="D612" s="542">
        <v>267.98200000000003</v>
      </c>
      <c r="E612" s="542">
        <v>277.35200000000003</v>
      </c>
      <c r="F612" s="542">
        <v>176.82127000000003</v>
      </c>
      <c r="G612" s="542">
        <v>246.43100000000001</v>
      </c>
    </row>
    <row r="613" spans="1:7" x14ac:dyDescent="0.2">
      <c r="A613" s="445">
        <v>646</v>
      </c>
      <c r="B613" s="442" t="s">
        <v>896</v>
      </c>
      <c r="C613" s="442" t="s">
        <v>779</v>
      </c>
      <c r="D613" s="542">
        <v>267.69600000000003</v>
      </c>
      <c r="E613" s="542">
        <v>277.05600000000004</v>
      </c>
      <c r="F613" s="542">
        <v>176.63256000000001</v>
      </c>
      <c r="G613" s="542">
        <v>246.16800000000001</v>
      </c>
    </row>
    <row r="614" spans="1:7" x14ac:dyDescent="0.2">
      <c r="A614" s="445">
        <v>647</v>
      </c>
      <c r="B614" s="442" t="s">
        <v>896</v>
      </c>
      <c r="C614" s="442" t="s">
        <v>906</v>
      </c>
      <c r="D614" s="542">
        <v>275.13200000000001</v>
      </c>
      <c r="E614" s="542">
        <v>284.75200000000001</v>
      </c>
      <c r="F614" s="542">
        <v>181.53901999999999</v>
      </c>
      <c r="G614" s="542">
        <v>253.006</v>
      </c>
    </row>
    <row r="615" spans="1:7" x14ac:dyDescent="0.2">
      <c r="A615" s="445">
        <v>648</v>
      </c>
      <c r="B615" s="442" t="s">
        <v>896</v>
      </c>
      <c r="C615" s="442" t="s">
        <v>907</v>
      </c>
      <c r="D615" s="542">
        <v>250.536</v>
      </c>
      <c r="E615" s="542">
        <v>259.29599999999999</v>
      </c>
      <c r="F615" s="542">
        <v>165.30996000000002</v>
      </c>
      <c r="G615" s="542">
        <v>230.38800000000001</v>
      </c>
    </row>
    <row r="616" spans="1:7" x14ac:dyDescent="0.2">
      <c r="A616" s="445">
        <v>650</v>
      </c>
      <c r="B616" s="442" t="s">
        <v>896</v>
      </c>
      <c r="C616" s="442" t="s">
        <v>908</v>
      </c>
      <c r="D616" s="542">
        <v>265.98</v>
      </c>
      <c r="E616" s="542">
        <v>275.28000000000003</v>
      </c>
      <c r="F616" s="542">
        <v>175.50030000000001</v>
      </c>
      <c r="G616" s="542">
        <v>244.59</v>
      </c>
    </row>
    <row r="617" spans="1:7" x14ac:dyDescent="0.2">
      <c r="A617" s="445">
        <v>651</v>
      </c>
      <c r="B617" s="442" t="s">
        <v>896</v>
      </c>
      <c r="C617" s="442" t="s">
        <v>908</v>
      </c>
      <c r="D617" s="542">
        <v>265.98</v>
      </c>
      <c r="E617" s="542">
        <v>275.28000000000003</v>
      </c>
      <c r="F617" s="542">
        <v>175.50030000000001</v>
      </c>
      <c r="G617" s="542">
        <v>244.59</v>
      </c>
    </row>
    <row r="618" spans="1:7" x14ac:dyDescent="0.2">
      <c r="A618" s="445">
        <v>652</v>
      </c>
      <c r="B618" s="442" t="s">
        <v>896</v>
      </c>
      <c r="C618" s="442" t="s">
        <v>684</v>
      </c>
      <c r="D618" s="542">
        <v>266.55200000000002</v>
      </c>
      <c r="E618" s="542">
        <v>275.87200000000001</v>
      </c>
      <c r="F618" s="542">
        <v>175.87772000000001</v>
      </c>
      <c r="G618" s="542">
        <v>245.11600000000001</v>
      </c>
    </row>
    <row r="619" spans="1:7" x14ac:dyDescent="0.2">
      <c r="A619" s="445">
        <v>653</v>
      </c>
      <c r="B619" s="442" t="s">
        <v>896</v>
      </c>
      <c r="C619" s="442" t="s">
        <v>909</v>
      </c>
      <c r="D619" s="542">
        <v>267.98200000000003</v>
      </c>
      <c r="E619" s="542">
        <v>277.35200000000003</v>
      </c>
      <c r="F619" s="542">
        <v>176.82127000000003</v>
      </c>
      <c r="G619" s="542">
        <v>246.43100000000001</v>
      </c>
    </row>
    <row r="620" spans="1:7" x14ac:dyDescent="0.2">
      <c r="A620" s="445">
        <v>654</v>
      </c>
      <c r="B620" s="442" t="s">
        <v>896</v>
      </c>
      <c r="C620" s="442" t="s">
        <v>910</v>
      </c>
      <c r="D620" s="542">
        <v>267.69600000000003</v>
      </c>
      <c r="E620" s="542">
        <v>277.05600000000004</v>
      </c>
      <c r="F620" s="542">
        <v>176.63256000000001</v>
      </c>
      <c r="G620" s="542">
        <v>246.16800000000001</v>
      </c>
    </row>
    <row r="621" spans="1:7" x14ac:dyDescent="0.2">
      <c r="A621" s="445">
        <v>655</v>
      </c>
      <c r="B621" s="442" t="s">
        <v>896</v>
      </c>
      <c r="C621" s="442" t="s">
        <v>910</v>
      </c>
      <c r="D621" s="542">
        <v>267.69600000000003</v>
      </c>
      <c r="E621" s="542">
        <v>277.05600000000004</v>
      </c>
      <c r="F621" s="542">
        <v>176.63256000000001</v>
      </c>
      <c r="G621" s="542">
        <v>246.16800000000001</v>
      </c>
    </row>
    <row r="622" spans="1:7" x14ac:dyDescent="0.2">
      <c r="A622" s="445">
        <v>656</v>
      </c>
      <c r="B622" s="442" t="s">
        <v>896</v>
      </c>
      <c r="C622" s="442" t="s">
        <v>402</v>
      </c>
      <c r="D622" s="542">
        <v>254.82599999999999</v>
      </c>
      <c r="E622" s="542">
        <v>263.73599999999999</v>
      </c>
      <c r="F622" s="542">
        <v>168.14061000000001</v>
      </c>
      <c r="G622" s="542">
        <v>234.333</v>
      </c>
    </row>
    <row r="623" spans="1:7" x14ac:dyDescent="0.2">
      <c r="A623" s="445">
        <v>657</v>
      </c>
      <c r="B623" s="442" t="s">
        <v>896</v>
      </c>
      <c r="C623" s="442" t="s">
        <v>402</v>
      </c>
      <c r="D623" s="542">
        <v>254.82599999999999</v>
      </c>
      <c r="E623" s="542">
        <v>263.73599999999999</v>
      </c>
      <c r="F623" s="542">
        <v>168.14061000000001</v>
      </c>
      <c r="G623" s="542">
        <v>234.333</v>
      </c>
    </row>
    <row r="624" spans="1:7" x14ac:dyDescent="0.2">
      <c r="A624" s="445">
        <v>658</v>
      </c>
      <c r="B624" s="442" t="s">
        <v>896</v>
      </c>
      <c r="C624" s="442" t="s">
        <v>402</v>
      </c>
      <c r="D624" s="542">
        <v>254.82599999999999</v>
      </c>
      <c r="E624" s="542">
        <v>263.73599999999999</v>
      </c>
      <c r="F624" s="542">
        <v>168.14061000000001</v>
      </c>
      <c r="G624" s="542">
        <v>234.333</v>
      </c>
    </row>
    <row r="625" spans="1:7" x14ac:dyDescent="0.2">
      <c r="A625" s="445">
        <v>660</v>
      </c>
      <c r="B625" s="442" t="s">
        <v>911</v>
      </c>
      <c r="C625" s="442" t="s">
        <v>904</v>
      </c>
      <c r="D625" s="542">
        <v>279.42199999999997</v>
      </c>
      <c r="E625" s="542">
        <v>289.19200000000001</v>
      </c>
      <c r="F625" s="542">
        <v>184.36967000000001</v>
      </c>
      <c r="G625" s="542">
        <v>256.95100000000002</v>
      </c>
    </row>
    <row r="626" spans="1:7" x14ac:dyDescent="0.2">
      <c r="A626" s="445">
        <v>661</v>
      </c>
      <c r="B626" s="442" t="s">
        <v>911</v>
      </c>
      <c r="C626" s="442" t="s">
        <v>904</v>
      </c>
      <c r="D626" s="542">
        <v>279.42199999999997</v>
      </c>
      <c r="E626" s="542">
        <v>289.19200000000001</v>
      </c>
      <c r="F626" s="542">
        <v>184.36967000000001</v>
      </c>
      <c r="G626" s="542">
        <v>256.95100000000002</v>
      </c>
    </row>
    <row r="627" spans="1:7" x14ac:dyDescent="0.2">
      <c r="A627" s="445">
        <v>662</v>
      </c>
      <c r="B627" s="442" t="s">
        <v>911</v>
      </c>
      <c r="C627" s="442" t="s">
        <v>904</v>
      </c>
      <c r="D627" s="542">
        <v>279.42199999999997</v>
      </c>
      <c r="E627" s="542">
        <v>289.19200000000001</v>
      </c>
      <c r="F627" s="542">
        <v>184.36967000000001</v>
      </c>
      <c r="G627" s="542">
        <v>256.95100000000002</v>
      </c>
    </row>
    <row r="628" spans="1:7" x14ac:dyDescent="0.2">
      <c r="A628" s="445">
        <v>664</v>
      </c>
      <c r="B628" s="442" t="s">
        <v>911</v>
      </c>
      <c r="C628" s="442" t="s">
        <v>912</v>
      </c>
      <c r="D628" s="542">
        <v>254.25399999999999</v>
      </c>
      <c r="E628" s="542">
        <v>263.14400000000001</v>
      </c>
      <c r="F628" s="542">
        <v>167.76319000000001</v>
      </c>
      <c r="G628" s="542">
        <v>233.80700000000002</v>
      </c>
    </row>
    <row r="629" spans="1:7" x14ac:dyDescent="0.2">
      <c r="A629" s="445">
        <v>665</v>
      </c>
      <c r="B629" s="442" t="s">
        <v>911</v>
      </c>
      <c r="C629" s="442" t="s">
        <v>912</v>
      </c>
      <c r="D629" s="542">
        <v>254.25399999999999</v>
      </c>
      <c r="E629" s="542">
        <v>263.14400000000001</v>
      </c>
      <c r="F629" s="542">
        <v>167.76319000000001</v>
      </c>
      <c r="G629" s="542">
        <v>233.80700000000002</v>
      </c>
    </row>
    <row r="630" spans="1:7" x14ac:dyDescent="0.2">
      <c r="A630" s="445">
        <v>666</v>
      </c>
      <c r="B630" s="442" t="s">
        <v>911</v>
      </c>
      <c r="C630" s="442" t="s">
        <v>912</v>
      </c>
      <c r="D630" s="542">
        <v>254.25399999999999</v>
      </c>
      <c r="E630" s="542">
        <v>263.14400000000001</v>
      </c>
      <c r="F630" s="542">
        <v>167.76319000000001</v>
      </c>
      <c r="G630" s="542">
        <v>233.80700000000002</v>
      </c>
    </row>
    <row r="631" spans="1:7" x14ac:dyDescent="0.2">
      <c r="A631" s="445">
        <v>667</v>
      </c>
      <c r="B631" s="442" t="s">
        <v>911</v>
      </c>
      <c r="C631" s="442" t="s">
        <v>913</v>
      </c>
      <c r="D631" s="542">
        <v>250.536</v>
      </c>
      <c r="E631" s="542">
        <v>259.29599999999999</v>
      </c>
      <c r="F631" s="542">
        <v>165.30996000000002</v>
      </c>
      <c r="G631" s="542">
        <v>230.38800000000001</v>
      </c>
    </row>
    <row r="632" spans="1:7" x14ac:dyDescent="0.2">
      <c r="A632" s="445">
        <v>668</v>
      </c>
      <c r="B632" s="442" t="s">
        <v>911</v>
      </c>
      <c r="C632" s="442" t="s">
        <v>914</v>
      </c>
      <c r="D632" s="542">
        <v>249.964</v>
      </c>
      <c r="E632" s="542">
        <v>258.70400000000001</v>
      </c>
      <c r="F632" s="542">
        <v>164.93254000000002</v>
      </c>
      <c r="G632" s="542">
        <v>229.86199999999999</v>
      </c>
    </row>
    <row r="633" spans="1:7" x14ac:dyDescent="0.2">
      <c r="A633" s="445">
        <v>669</v>
      </c>
      <c r="B633" s="442" t="s">
        <v>911</v>
      </c>
      <c r="C633" s="442" t="s">
        <v>915</v>
      </c>
      <c r="D633" s="542">
        <v>246.81799999999998</v>
      </c>
      <c r="E633" s="542">
        <v>255.44800000000001</v>
      </c>
      <c r="F633" s="542">
        <v>162.85673</v>
      </c>
      <c r="G633" s="542">
        <v>226.96899999999999</v>
      </c>
    </row>
    <row r="634" spans="1:7" x14ac:dyDescent="0.2">
      <c r="A634" s="445">
        <v>670</v>
      </c>
      <c r="B634" s="442" t="s">
        <v>911</v>
      </c>
      <c r="C634" s="442" t="s">
        <v>916</v>
      </c>
      <c r="D634" s="542">
        <v>249.10599999999999</v>
      </c>
      <c r="E634" s="542">
        <v>257.81599999999997</v>
      </c>
      <c r="F634" s="542">
        <v>164.36641</v>
      </c>
      <c r="G634" s="542">
        <v>229.07300000000001</v>
      </c>
    </row>
    <row r="635" spans="1:7" x14ac:dyDescent="0.2">
      <c r="A635" s="445">
        <v>671</v>
      </c>
      <c r="B635" s="442" t="s">
        <v>911</v>
      </c>
      <c r="C635" s="442" t="s">
        <v>916</v>
      </c>
      <c r="D635" s="542">
        <v>249.10599999999999</v>
      </c>
      <c r="E635" s="542">
        <v>257.81599999999997</v>
      </c>
      <c r="F635" s="542">
        <v>164.36641</v>
      </c>
      <c r="G635" s="542">
        <v>229.07300000000001</v>
      </c>
    </row>
    <row r="636" spans="1:7" x14ac:dyDescent="0.2">
      <c r="A636" s="445">
        <v>672</v>
      </c>
      <c r="B636" s="442" t="s">
        <v>911</v>
      </c>
      <c r="C636" s="442" t="s">
        <v>916</v>
      </c>
      <c r="D636" s="542">
        <v>249.10599999999999</v>
      </c>
      <c r="E636" s="542">
        <v>257.81599999999997</v>
      </c>
      <c r="F636" s="542">
        <v>164.36641</v>
      </c>
      <c r="G636" s="542">
        <v>229.07300000000001</v>
      </c>
    </row>
    <row r="637" spans="1:7" x14ac:dyDescent="0.2">
      <c r="A637" s="445">
        <v>673</v>
      </c>
      <c r="B637" s="442" t="s">
        <v>911</v>
      </c>
      <c r="C637" s="442" t="s">
        <v>917</v>
      </c>
      <c r="D637" s="542">
        <v>251.96600000000001</v>
      </c>
      <c r="E637" s="542">
        <v>260.77600000000001</v>
      </c>
      <c r="F637" s="542">
        <v>166.25351000000001</v>
      </c>
      <c r="G637" s="542">
        <v>231.703</v>
      </c>
    </row>
    <row r="638" spans="1:7" x14ac:dyDescent="0.2">
      <c r="A638" s="445">
        <v>674</v>
      </c>
      <c r="B638" s="442" t="s">
        <v>911</v>
      </c>
      <c r="C638" s="442" t="s">
        <v>918</v>
      </c>
      <c r="D638" s="542">
        <v>249.392</v>
      </c>
      <c r="E638" s="542">
        <v>258.11200000000002</v>
      </c>
      <c r="F638" s="542">
        <v>164.55512000000002</v>
      </c>
      <c r="G638" s="542">
        <v>229.33600000000001</v>
      </c>
    </row>
    <row r="639" spans="1:7" x14ac:dyDescent="0.2">
      <c r="A639" s="445">
        <v>675</v>
      </c>
      <c r="B639" s="442" t="s">
        <v>911</v>
      </c>
      <c r="C639" s="442" t="s">
        <v>919</v>
      </c>
      <c r="D639" s="542">
        <v>239.38199999999998</v>
      </c>
      <c r="E639" s="542">
        <v>247.75199999999998</v>
      </c>
      <c r="F639" s="542">
        <v>157.95026999999999</v>
      </c>
      <c r="G639" s="542">
        <v>220.131</v>
      </c>
    </row>
    <row r="640" spans="1:7" x14ac:dyDescent="0.2">
      <c r="A640" s="445">
        <v>676</v>
      </c>
      <c r="B640" s="442" t="s">
        <v>911</v>
      </c>
      <c r="C640" s="442" t="s">
        <v>920</v>
      </c>
      <c r="D640" s="542">
        <v>246.81799999999998</v>
      </c>
      <c r="E640" s="542">
        <v>255.44800000000001</v>
      </c>
      <c r="F640" s="542">
        <v>162.85673</v>
      </c>
      <c r="G640" s="542">
        <v>226.96899999999999</v>
      </c>
    </row>
    <row r="641" spans="1:7" x14ac:dyDescent="0.2">
      <c r="A641" s="445">
        <v>677</v>
      </c>
      <c r="B641" s="442" t="s">
        <v>911</v>
      </c>
      <c r="C641" s="442" t="s">
        <v>921</v>
      </c>
      <c r="D641" s="542">
        <v>249.678</v>
      </c>
      <c r="E641" s="542">
        <v>258.40800000000002</v>
      </c>
      <c r="F641" s="542">
        <v>164.74383</v>
      </c>
      <c r="G641" s="542">
        <v>229.59899999999999</v>
      </c>
    </row>
    <row r="642" spans="1:7" x14ac:dyDescent="0.2">
      <c r="A642" s="445">
        <v>678</v>
      </c>
      <c r="B642" s="442" t="s">
        <v>911</v>
      </c>
      <c r="C642" s="442" t="s">
        <v>922</v>
      </c>
      <c r="D642" s="542">
        <v>251.108</v>
      </c>
      <c r="E642" s="542">
        <v>259.88799999999998</v>
      </c>
      <c r="F642" s="542">
        <v>165.68738000000002</v>
      </c>
      <c r="G642" s="542">
        <v>230.91399999999999</v>
      </c>
    </row>
    <row r="643" spans="1:7" x14ac:dyDescent="0.2">
      <c r="A643" s="445">
        <v>679</v>
      </c>
      <c r="B643" s="442" t="s">
        <v>911</v>
      </c>
      <c r="C643" s="442" t="s">
        <v>923</v>
      </c>
      <c r="D643" s="542">
        <v>245.67400000000001</v>
      </c>
      <c r="E643" s="542">
        <v>254.26400000000001</v>
      </c>
      <c r="F643" s="542">
        <v>162.10189</v>
      </c>
      <c r="G643" s="542">
        <v>225.917</v>
      </c>
    </row>
    <row r="644" spans="1:7" x14ac:dyDescent="0.2">
      <c r="A644" s="445">
        <v>680</v>
      </c>
      <c r="B644" s="442" t="s">
        <v>924</v>
      </c>
      <c r="C644" s="442" t="s">
        <v>925</v>
      </c>
      <c r="D644" s="542">
        <v>259.40199999999999</v>
      </c>
      <c r="E644" s="542">
        <v>268.47199999999998</v>
      </c>
      <c r="F644" s="542">
        <v>171.15997000000002</v>
      </c>
      <c r="G644" s="542">
        <v>238.541</v>
      </c>
    </row>
    <row r="645" spans="1:7" x14ac:dyDescent="0.2">
      <c r="A645" s="445">
        <v>681</v>
      </c>
      <c r="B645" s="442" t="s">
        <v>924</v>
      </c>
      <c r="C645" s="442" t="s">
        <v>925</v>
      </c>
      <c r="D645" s="542">
        <v>259.40199999999999</v>
      </c>
      <c r="E645" s="542">
        <v>268.47199999999998</v>
      </c>
      <c r="F645" s="542">
        <v>171.15997000000002</v>
      </c>
      <c r="G645" s="542">
        <v>238.541</v>
      </c>
    </row>
    <row r="646" spans="1:7" x14ac:dyDescent="0.2">
      <c r="A646" s="445">
        <v>683</v>
      </c>
      <c r="B646" s="442" t="s">
        <v>924</v>
      </c>
      <c r="C646" s="442" t="s">
        <v>926</v>
      </c>
      <c r="D646" s="542">
        <v>257.97199999999998</v>
      </c>
      <c r="E646" s="542">
        <v>266.99200000000002</v>
      </c>
      <c r="F646" s="542">
        <v>170.21642</v>
      </c>
      <c r="G646" s="542">
        <v>237.226</v>
      </c>
    </row>
    <row r="647" spans="1:7" x14ac:dyDescent="0.2">
      <c r="A647" s="445">
        <v>684</v>
      </c>
      <c r="B647" s="442" t="s">
        <v>924</v>
      </c>
      <c r="C647" s="442" t="s">
        <v>926</v>
      </c>
      <c r="D647" s="542">
        <v>257.97199999999998</v>
      </c>
      <c r="E647" s="542">
        <v>266.99200000000002</v>
      </c>
      <c r="F647" s="542">
        <v>170.21642</v>
      </c>
      <c r="G647" s="542">
        <v>237.226</v>
      </c>
    </row>
    <row r="648" spans="1:7" x14ac:dyDescent="0.2">
      <c r="A648" s="445">
        <v>685</v>
      </c>
      <c r="B648" s="442" t="s">
        <v>924</v>
      </c>
      <c r="C648" s="442" t="s">
        <v>926</v>
      </c>
      <c r="D648" s="542">
        <v>257.97199999999998</v>
      </c>
      <c r="E648" s="542">
        <v>266.99200000000002</v>
      </c>
      <c r="F648" s="542">
        <v>170.21642</v>
      </c>
      <c r="G648" s="542">
        <v>237.226</v>
      </c>
    </row>
    <row r="649" spans="1:7" x14ac:dyDescent="0.2">
      <c r="A649" s="445">
        <v>686</v>
      </c>
      <c r="B649" s="442" t="s">
        <v>924</v>
      </c>
      <c r="C649" s="442" t="s">
        <v>701</v>
      </c>
      <c r="D649" s="542">
        <v>255.398</v>
      </c>
      <c r="E649" s="542">
        <v>264.32800000000003</v>
      </c>
      <c r="F649" s="542">
        <v>168.51803000000001</v>
      </c>
      <c r="G649" s="542">
        <v>234.85900000000001</v>
      </c>
    </row>
    <row r="650" spans="1:7" x14ac:dyDescent="0.2">
      <c r="A650" s="445">
        <v>687</v>
      </c>
      <c r="B650" s="442" t="s">
        <v>924</v>
      </c>
      <c r="C650" s="442" t="s">
        <v>646</v>
      </c>
      <c r="D650" s="542">
        <v>253.68200000000002</v>
      </c>
      <c r="E650" s="542">
        <v>262.55200000000002</v>
      </c>
      <c r="F650" s="542">
        <v>167.38577000000001</v>
      </c>
      <c r="G650" s="542">
        <v>233.28100000000001</v>
      </c>
    </row>
    <row r="651" spans="1:7" x14ac:dyDescent="0.2">
      <c r="A651" s="445">
        <v>688</v>
      </c>
      <c r="B651" s="442" t="s">
        <v>924</v>
      </c>
      <c r="C651" s="442" t="s">
        <v>927</v>
      </c>
      <c r="D651" s="542">
        <v>253.11</v>
      </c>
      <c r="E651" s="542">
        <v>261.95999999999998</v>
      </c>
      <c r="F651" s="542">
        <v>167.00835000000001</v>
      </c>
      <c r="G651" s="542">
        <v>232.755</v>
      </c>
    </row>
    <row r="652" spans="1:7" x14ac:dyDescent="0.2">
      <c r="A652" s="445">
        <v>689</v>
      </c>
      <c r="B652" s="442" t="s">
        <v>924</v>
      </c>
      <c r="C652" s="442" t="s">
        <v>928</v>
      </c>
      <c r="D652" s="542">
        <v>253.96799999999999</v>
      </c>
      <c r="E652" s="542">
        <v>262.84800000000001</v>
      </c>
      <c r="F652" s="542">
        <v>167.57448000000002</v>
      </c>
      <c r="G652" s="542">
        <v>233.54400000000001</v>
      </c>
    </row>
    <row r="653" spans="1:7" x14ac:dyDescent="0.2">
      <c r="A653" s="445">
        <v>690</v>
      </c>
      <c r="B653" s="442" t="s">
        <v>924</v>
      </c>
      <c r="C653" s="442" t="s">
        <v>929</v>
      </c>
      <c r="D653" s="542">
        <v>246.81799999999998</v>
      </c>
      <c r="E653" s="542">
        <v>255.44800000000001</v>
      </c>
      <c r="F653" s="542">
        <v>162.85673</v>
      </c>
      <c r="G653" s="542">
        <v>226.96899999999999</v>
      </c>
    </row>
    <row r="654" spans="1:7" x14ac:dyDescent="0.2">
      <c r="A654" s="445">
        <v>691</v>
      </c>
      <c r="B654" s="442" t="s">
        <v>924</v>
      </c>
      <c r="C654" s="442" t="s">
        <v>930</v>
      </c>
      <c r="D654" s="542">
        <v>249.678</v>
      </c>
      <c r="E654" s="542">
        <v>258.40800000000002</v>
      </c>
      <c r="F654" s="542">
        <v>164.74383</v>
      </c>
      <c r="G654" s="542">
        <v>229.59899999999999</v>
      </c>
    </row>
    <row r="655" spans="1:7" x14ac:dyDescent="0.2">
      <c r="A655" s="445">
        <v>692</v>
      </c>
      <c r="B655" s="442" t="s">
        <v>924</v>
      </c>
      <c r="C655" s="442" t="s">
        <v>931</v>
      </c>
      <c r="D655" s="542">
        <v>245.67400000000001</v>
      </c>
      <c r="E655" s="542">
        <v>254.26400000000001</v>
      </c>
      <c r="F655" s="542">
        <v>162.10189</v>
      </c>
      <c r="G655" s="542">
        <v>225.917</v>
      </c>
    </row>
    <row r="656" spans="1:7" x14ac:dyDescent="0.2">
      <c r="A656" s="445">
        <v>693</v>
      </c>
      <c r="B656" s="442" t="s">
        <v>924</v>
      </c>
      <c r="C656" s="442" t="s">
        <v>932</v>
      </c>
      <c r="D656" s="542">
        <v>250.822</v>
      </c>
      <c r="E656" s="542">
        <v>259.59199999999998</v>
      </c>
      <c r="F656" s="542">
        <v>165.49867</v>
      </c>
      <c r="G656" s="542">
        <v>230.65100000000001</v>
      </c>
    </row>
    <row r="657" spans="1:7" x14ac:dyDescent="0.2">
      <c r="A657" s="445">
        <v>700</v>
      </c>
      <c r="B657" s="442" t="s">
        <v>933</v>
      </c>
      <c r="C657" s="442" t="s">
        <v>934</v>
      </c>
      <c r="D657" s="542">
        <v>245.67400000000001</v>
      </c>
      <c r="E657" s="542">
        <v>254.26400000000001</v>
      </c>
      <c r="F657" s="542">
        <v>162.10189</v>
      </c>
      <c r="G657" s="542">
        <v>225.917</v>
      </c>
    </row>
    <row r="658" spans="1:7" x14ac:dyDescent="0.2">
      <c r="A658" s="445">
        <v>701</v>
      </c>
      <c r="B658" s="442" t="s">
        <v>933</v>
      </c>
      <c r="C658" s="442" t="s">
        <v>934</v>
      </c>
      <c r="D658" s="542">
        <v>245.67400000000001</v>
      </c>
      <c r="E658" s="542">
        <v>254.26400000000001</v>
      </c>
      <c r="F658" s="542">
        <v>162.10189</v>
      </c>
      <c r="G658" s="542">
        <v>225.917</v>
      </c>
    </row>
    <row r="659" spans="1:7" x14ac:dyDescent="0.2">
      <c r="A659" s="445">
        <v>703</v>
      </c>
      <c r="B659" s="442" t="s">
        <v>933</v>
      </c>
      <c r="C659" s="442" t="s">
        <v>935</v>
      </c>
      <c r="D659" s="542">
        <v>239.38199999999998</v>
      </c>
      <c r="E659" s="542">
        <v>247.75199999999998</v>
      </c>
      <c r="F659" s="542">
        <v>157.95026999999999</v>
      </c>
      <c r="G659" s="542">
        <v>220.131</v>
      </c>
    </row>
    <row r="660" spans="1:7" x14ac:dyDescent="0.2">
      <c r="A660" s="445">
        <v>704</v>
      </c>
      <c r="B660" s="442" t="s">
        <v>933</v>
      </c>
      <c r="C660" s="442" t="s">
        <v>936</v>
      </c>
      <c r="D660" s="542">
        <v>232.23200000000003</v>
      </c>
      <c r="E660" s="542">
        <v>240.352</v>
      </c>
      <c r="F660" s="542">
        <v>153.23252000000002</v>
      </c>
      <c r="G660" s="542">
        <v>213.55600000000001</v>
      </c>
    </row>
    <row r="661" spans="1:7" x14ac:dyDescent="0.2">
      <c r="A661" s="445">
        <v>705</v>
      </c>
      <c r="B661" s="442" t="s">
        <v>933</v>
      </c>
      <c r="C661" s="442" t="s">
        <v>794</v>
      </c>
      <c r="D661" s="542">
        <v>239.66799999999998</v>
      </c>
      <c r="E661" s="542">
        <v>248.048</v>
      </c>
      <c r="F661" s="542">
        <v>158.13898</v>
      </c>
      <c r="G661" s="542">
        <v>220.39400000000001</v>
      </c>
    </row>
    <row r="662" spans="1:7" x14ac:dyDescent="0.2">
      <c r="A662" s="445">
        <v>706</v>
      </c>
      <c r="B662" s="442" t="s">
        <v>933</v>
      </c>
      <c r="C662" s="442" t="s">
        <v>937</v>
      </c>
      <c r="D662" s="542">
        <v>240.23999999999998</v>
      </c>
      <c r="E662" s="542">
        <v>248.64</v>
      </c>
      <c r="F662" s="542">
        <v>158.5164</v>
      </c>
      <c r="G662" s="542">
        <v>220.92</v>
      </c>
    </row>
    <row r="663" spans="1:7" x14ac:dyDescent="0.2">
      <c r="A663" s="445">
        <v>707</v>
      </c>
      <c r="B663" s="442" t="s">
        <v>933</v>
      </c>
      <c r="C663" s="442" t="s">
        <v>938</v>
      </c>
      <c r="D663" s="542">
        <v>242.81399999999999</v>
      </c>
      <c r="E663" s="542">
        <v>251.304</v>
      </c>
      <c r="F663" s="542">
        <v>160.21478999999999</v>
      </c>
      <c r="G663" s="542">
        <v>223.28700000000001</v>
      </c>
    </row>
    <row r="664" spans="1:7" x14ac:dyDescent="0.2">
      <c r="A664" s="445">
        <v>708</v>
      </c>
      <c r="B664" s="442" t="s">
        <v>933</v>
      </c>
      <c r="C664" s="442" t="s">
        <v>938</v>
      </c>
      <c r="D664" s="542">
        <v>242.81399999999999</v>
      </c>
      <c r="E664" s="542">
        <v>251.304</v>
      </c>
      <c r="F664" s="542">
        <v>160.21478999999999</v>
      </c>
      <c r="G664" s="542">
        <v>223.28700000000001</v>
      </c>
    </row>
    <row r="665" spans="1:7" x14ac:dyDescent="0.2">
      <c r="A665" s="445">
        <v>710</v>
      </c>
      <c r="B665" s="442" t="s">
        <v>933</v>
      </c>
      <c r="C665" s="442" t="s">
        <v>939</v>
      </c>
      <c r="D665" s="542">
        <v>239.95399999999998</v>
      </c>
      <c r="E665" s="542">
        <v>248.34399999999999</v>
      </c>
      <c r="F665" s="542">
        <v>158.32768999999999</v>
      </c>
      <c r="G665" s="542">
        <v>220.65699999999998</v>
      </c>
    </row>
    <row r="666" spans="1:7" x14ac:dyDescent="0.2">
      <c r="A666" s="445">
        <v>711</v>
      </c>
      <c r="B666" s="442" t="s">
        <v>933</v>
      </c>
      <c r="C666" s="442" t="s">
        <v>939</v>
      </c>
      <c r="D666" s="542">
        <v>239.95399999999998</v>
      </c>
      <c r="E666" s="542">
        <v>248.34399999999999</v>
      </c>
      <c r="F666" s="542">
        <v>158.32768999999999</v>
      </c>
      <c r="G666" s="542">
        <v>220.65699999999998</v>
      </c>
    </row>
    <row r="667" spans="1:7" x14ac:dyDescent="0.2">
      <c r="A667" s="445">
        <v>712</v>
      </c>
      <c r="B667" s="442" t="s">
        <v>933</v>
      </c>
      <c r="C667" s="442" t="s">
        <v>940</v>
      </c>
      <c r="D667" s="542">
        <v>235.37799999999999</v>
      </c>
      <c r="E667" s="542">
        <v>243.60799999999998</v>
      </c>
      <c r="F667" s="542">
        <v>155.30832999999998</v>
      </c>
      <c r="G667" s="542">
        <v>216.44899999999998</v>
      </c>
    </row>
    <row r="668" spans="1:7" x14ac:dyDescent="0.2">
      <c r="A668" s="445">
        <v>713</v>
      </c>
      <c r="B668" s="442" t="s">
        <v>933</v>
      </c>
      <c r="C668" s="442" t="s">
        <v>639</v>
      </c>
      <c r="D668" s="542">
        <v>237.09399999999999</v>
      </c>
      <c r="E668" s="542">
        <v>245.38399999999999</v>
      </c>
      <c r="F668" s="542">
        <v>156.44058999999999</v>
      </c>
      <c r="G668" s="542">
        <v>218.02699999999999</v>
      </c>
    </row>
    <row r="669" spans="1:7" x14ac:dyDescent="0.2">
      <c r="A669" s="445">
        <v>714</v>
      </c>
      <c r="B669" s="442" t="s">
        <v>933</v>
      </c>
      <c r="C669" s="442" t="s">
        <v>639</v>
      </c>
      <c r="D669" s="542">
        <v>237.09399999999999</v>
      </c>
      <c r="E669" s="542">
        <v>245.38399999999999</v>
      </c>
      <c r="F669" s="542">
        <v>156.44058999999999</v>
      </c>
      <c r="G669" s="542">
        <v>218.02699999999999</v>
      </c>
    </row>
    <row r="670" spans="1:7" x14ac:dyDescent="0.2">
      <c r="A670" s="445">
        <v>716</v>
      </c>
      <c r="B670" s="442" t="s">
        <v>941</v>
      </c>
      <c r="C670" s="442" t="s">
        <v>942</v>
      </c>
      <c r="D670" s="542">
        <v>234.51999999999998</v>
      </c>
      <c r="E670" s="542">
        <v>242.72</v>
      </c>
      <c r="F670" s="542">
        <v>154.7422</v>
      </c>
      <c r="G670" s="542">
        <v>215.66</v>
      </c>
    </row>
    <row r="671" spans="1:7" x14ac:dyDescent="0.2">
      <c r="A671" s="445">
        <v>717</v>
      </c>
      <c r="B671" s="442" t="s">
        <v>941</v>
      </c>
      <c r="C671" s="442" t="s">
        <v>539</v>
      </c>
      <c r="D671" s="542">
        <v>232.51799999999997</v>
      </c>
      <c r="E671" s="542">
        <v>240.648</v>
      </c>
      <c r="F671" s="542">
        <v>153.42123000000001</v>
      </c>
      <c r="G671" s="542">
        <v>213.81899999999999</v>
      </c>
    </row>
    <row r="672" spans="1:7" x14ac:dyDescent="0.2">
      <c r="A672" s="445">
        <v>718</v>
      </c>
      <c r="B672" s="442" t="s">
        <v>941</v>
      </c>
      <c r="C672" s="442" t="s">
        <v>943</v>
      </c>
      <c r="D672" s="542">
        <v>232.51799999999997</v>
      </c>
      <c r="E672" s="542">
        <v>240.648</v>
      </c>
      <c r="F672" s="542">
        <v>153.42123000000001</v>
      </c>
      <c r="G672" s="542">
        <v>213.81899999999999</v>
      </c>
    </row>
    <row r="673" spans="1:7" x14ac:dyDescent="0.2">
      <c r="A673" s="445">
        <v>719</v>
      </c>
      <c r="B673" s="442" t="s">
        <v>941</v>
      </c>
      <c r="C673" s="442" t="s">
        <v>944</v>
      </c>
      <c r="D673" s="542">
        <v>231.37400000000002</v>
      </c>
      <c r="E673" s="542">
        <v>239.46400000000003</v>
      </c>
      <c r="F673" s="542">
        <v>152.66639000000001</v>
      </c>
      <c r="G673" s="542">
        <v>212.76700000000002</v>
      </c>
    </row>
    <row r="674" spans="1:7" x14ac:dyDescent="0.2">
      <c r="A674" s="445">
        <v>720</v>
      </c>
      <c r="B674" s="442" t="s">
        <v>941</v>
      </c>
      <c r="C674" s="442" t="s">
        <v>945</v>
      </c>
      <c r="D674" s="542">
        <v>234.80599999999998</v>
      </c>
      <c r="E674" s="542">
        <v>243.01599999999999</v>
      </c>
      <c r="F674" s="542">
        <v>154.93091000000001</v>
      </c>
      <c r="G674" s="542">
        <v>215.92299999999997</v>
      </c>
    </row>
    <row r="675" spans="1:7" x14ac:dyDescent="0.2">
      <c r="A675" s="445">
        <v>721</v>
      </c>
      <c r="B675" s="442" t="s">
        <v>941</v>
      </c>
      <c r="C675" s="442" t="s">
        <v>945</v>
      </c>
      <c r="D675" s="542">
        <v>234.80599999999998</v>
      </c>
      <c r="E675" s="542">
        <v>243.01599999999999</v>
      </c>
      <c r="F675" s="542">
        <v>154.93091000000001</v>
      </c>
      <c r="G675" s="542">
        <v>215.92299999999997</v>
      </c>
    </row>
    <row r="676" spans="1:7" x14ac:dyDescent="0.2">
      <c r="A676" s="445">
        <v>722</v>
      </c>
      <c r="B676" s="442" t="s">
        <v>941</v>
      </c>
      <c r="C676" s="442" t="s">
        <v>945</v>
      </c>
      <c r="D676" s="542">
        <v>234.80599999999998</v>
      </c>
      <c r="E676" s="542">
        <v>243.01599999999999</v>
      </c>
      <c r="F676" s="542">
        <v>154.93091000000001</v>
      </c>
      <c r="G676" s="542">
        <v>215.92299999999997</v>
      </c>
    </row>
    <row r="677" spans="1:7" x14ac:dyDescent="0.2">
      <c r="A677" s="445">
        <v>723</v>
      </c>
      <c r="B677" s="442" t="s">
        <v>941</v>
      </c>
      <c r="C677" s="442" t="s">
        <v>946</v>
      </c>
      <c r="D677" s="542">
        <v>237.952</v>
      </c>
      <c r="E677" s="542">
        <v>246.27199999999999</v>
      </c>
      <c r="F677" s="542">
        <v>157.00672</v>
      </c>
      <c r="G677" s="542">
        <v>218.816</v>
      </c>
    </row>
    <row r="678" spans="1:7" x14ac:dyDescent="0.2">
      <c r="A678" s="445">
        <v>724</v>
      </c>
      <c r="B678" s="442" t="s">
        <v>941</v>
      </c>
      <c r="C678" s="442" t="s">
        <v>947</v>
      </c>
      <c r="D678" s="542">
        <v>235.09199999999998</v>
      </c>
      <c r="E678" s="542">
        <v>243.31199999999998</v>
      </c>
      <c r="F678" s="542">
        <v>155.11962</v>
      </c>
      <c r="G678" s="542">
        <v>216.18599999999998</v>
      </c>
    </row>
    <row r="679" spans="1:7" x14ac:dyDescent="0.2">
      <c r="A679" s="445">
        <v>725</v>
      </c>
      <c r="B679" s="442" t="s">
        <v>941</v>
      </c>
      <c r="C679" s="442" t="s">
        <v>948</v>
      </c>
      <c r="D679" s="542">
        <v>227.94200000000001</v>
      </c>
      <c r="E679" s="542">
        <v>235.91200000000001</v>
      </c>
      <c r="F679" s="542">
        <v>150.40187</v>
      </c>
      <c r="G679" s="542">
        <v>209.61100000000002</v>
      </c>
    </row>
    <row r="680" spans="1:7" x14ac:dyDescent="0.2">
      <c r="A680" s="445">
        <v>726</v>
      </c>
      <c r="B680" s="442" t="s">
        <v>941</v>
      </c>
      <c r="C680" s="442" t="s">
        <v>949</v>
      </c>
      <c r="D680" s="542">
        <v>229.08600000000001</v>
      </c>
      <c r="E680" s="542">
        <v>237.096</v>
      </c>
      <c r="F680" s="542">
        <v>151.15671</v>
      </c>
      <c r="G680" s="542">
        <v>210.66300000000001</v>
      </c>
    </row>
    <row r="681" spans="1:7" x14ac:dyDescent="0.2">
      <c r="A681" s="445">
        <v>727</v>
      </c>
      <c r="B681" s="442" t="s">
        <v>941</v>
      </c>
      <c r="C681" s="442" t="s">
        <v>678</v>
      </c>
      <c r="D681" s="542">
        <v>226.512</v>
      </c>
      <c r="E681" s="542">
        <v>234.43200000000002</v>
      </c>
      <c r="F681" s="542">
        <v>149.45832000000001</v>
      </c>
      <c r="G681" s="542">
        <v>208.29600000000002</v>
      </c>
    </row>
    <row r="682" spans="1:7" x14ac:dyDescent="0.2">
      <c r="A682" s="445">
        <v>728</v>
      </c>
      <c r="B682" s="442" t="s">
        <v>941</v>
      </c>
      <c r="C682" s="442" t="s">
        <v>950</v>
      </c>
      <c r="D682" s="542">
        <v>227.37</v>
      </c>
      <c r="E682" s="542">
        <v>235.32000000000002</v>
      </c>
      <c r="F682" s="542">
        <v>150.02445</v>
      </c>
      <c r="G682" s="542">
        <v>209.08500000000001</v>
      </c>
    </row>
    <row r="683" spans="1:7" x14ac:dyDescent="0.2">
      <c r="A683" s="445">
        <v>729</v>
      </c>
      <c r="B683" s="442" t="s">
        <v>941</v>
      </c>
      <c r="C683" s="442" t="s">
        <v>951</v>
      </c>
      <c r="D683" s="542">
        <v>230.51600000000002</v>
      </c>
      <c r="E683" s="542">
        <v>238.57600000000002</v>
      </c>
      <c r="F683" s="542">
        <v>152.10026000000002</v>
      </c>
      <c r="G683" s="542">
        <v>211.97800000000001</v>
      </c>
    </row>
    <row r="684" spans="1:7" x14ac:dyDescent="0.2">
      <c r="A684" s="445">
        <v>730</v>
      </c>
      <c r="B684" s="442" t="s">
        <v>952</v>
      </c>
      <c r="C684" s="442" t="s">
        <v>953</v>
      </c>
      <c r="D684" s="542">
        <v>241.95599999999999</v>
      </c>
      <c r="E684" s="542">
        <v>250.416</v>
      </c>
      <c r="F684" s="542">
        <v>159.64866000000001</v>
      </c>
      <c r="G684" s="542">
        <v>222.49799999999999</v>
      </c>
    </row>
    <row r="685" spans="1:7" x14ac:dyDescent="0.2">
      <c r="A685" s="445">
        <v>731</v>
      </c>
      <c r="B685" s="442" t="s">
        <v>952</v>
      </c>
      <c r="C685" s="442" t="s">
        <v>953</v>
      </c>
      <c r="D685" s="542">
        <v>241.95599999999999</v>
      </c>
      <c r="E685" s="542">
        <v>250.416</v>
      </c>
      <c r="F685" s="542">
        <v>159.64866000000001</v>
      </c>
      <c r="G685" s="542">
        <v>222.49799999999999</v>
      </c>
    </row>
    <row r="686" spans="1:7" x14ac:dyDescent="0.2">
      <c r="A686" s="445">
        <v>734</v>
      </c>
      <c r="B686" s="442" t="s">
        <v>952</v>
      </c>
      <c r="C686" s="442" t="s">
        <v>954</v>
      </c>
      <c r="D686" s="542">
        <v>236.23599999999999</v>
      </c>
      <c r="E686" s="542">
        <v>244.49599999999998</v>
      </c>
      <c r="F686" s="542">
        <v>155.87446</v>
      </c>
      <c r="G686" s="542">
        <v>217.238</v>
      </c>
    </row>
    <row r="687" spans="1:7" x14ac:dyDescent="0.2">
      <c r="A687" s="445">
        <v>735</v>
      </c>
      <c r="B687" s="442" t="s">
        <v>952</v>
      </c>
      <c r="C687" s="442" t="s">
        <v>955</v>
      </c>
      <c r="D687" s="542">
        <v>239.95399999999998</v>
      </c>
      <c r="E687" s="542">
        <v>248.34399999999999</v>
      </c>
      <c r="F687" s="542">
        <v>158.32768999999999</v>
      </c>
      <c r="G687" s="542">
        <v>220.65699999999998</v>
      </c>
    </row>
    <row r="688" spans="1:7" x14ac:dyDescent="0.2">
      <c r="A688" s="445">
        <v>736</v>
      </c>
      <c r="B688" s="442" t="s">
        <v>952</v>
      </c>
      <c r="C688" s="442" t="s">
        <v>956</v>
      </c>
      <c r="D688" s="542">
        <v>238.238</v>
      </c>
      <c r="E688" s="542">
        <v>246.56799999999998</v>
      </c>
      <c r="F688" s="542">
        <v>157.19542999999999</v>
      </c>
      <c r="G688" s="542">
        <v>219.07899999999998</v>
      </c>
    </row>
    <row r="689" spans="1:7" x14ac:dyDescent="0.2">
      <c r="A689" s="445">
        <v>737</v>
      </c>
      <c r="B689" s="442" t="s">
        <v>952</v>
      </c>
      <c r="C689" s="442" t="s">
        <v>957</v>
      </c>
      <c r="D689" s="542">
        <v>239.66799999999998</v>
      </c>
      <c r="E689" s="542">
        <v>248.048</v>
      </c>
      <c r="F689" s="542">
        <v>158.13898</v>
      </c>
      <c r="G689" s="542">
        <v>220.39400000000001</v>
      </c>
    </row>
    <row r="690" spans="1:7" x14ac:dyDescent="0.2">
      <c r="A690" s="445">
        <v>738</v>
      </c>
      <c r="B690" s="442" t="s">
        <v>952</v>
      </c>
      <c r="C690" s="442" t="s">
        <v>958</v>
      </c>
      <c r="D690" s="542">
        <v>233.08999999999997</v>
      </c>
      <c r="E690" s="542">
        <v>241.23999999999998</v>
      </c>
      <c r="F690" s="542">
        <v>153.79865000000001</v>
      </c>
      <c r="G690" s="542">
        <v>214.345</v>
      </c>
    </row>
    <row r="691" spans="1:7" x14ac:dyDescent="0.2">
      <c r="A691" s="445">
        <v>739</v>
      </c>
      <c r="B691" s="442" t="s">
        <v>952</v>
      </c>
      <c r="C691" s="442" t="s">
        <v>959</v>
      </c>
      <c r="D691" s="542">
        <v>235.37799999999999</v>
      </c>
      <c r="E691" s="542">
        <v>243.60799999999998</v>
      </c>
      <c r="F691" s="542">
        <v>155.30832999999998</v>
      </c>
      <c r="G691" s="542">
        <v>216.44899999999998</v>
      </c>
    </row>
    <row r="692" spans="1:7" x14ac:dyDescent="0.2">
      <c r="A692" s="445">
        <v>740</v>
      </c>
      <c r="B692" s="442" t="s">
        <v>952</v>
      </c>
      <c r="C692" s="442" t="s">
        <v>960</v>
      </c>
      <c r="D692" s="542">
        <v>237.38</v>
      </c>
      <c r="E692" s="542">
        <v>245.67999999999998</v>
      </c>
      <c r="F692" s="542">
        <v>156.6293</v>
      </c>
      <c r="G692" s="542">
        <v>218.29</v>
      </c>
    </row>
    <row r="693" spans="1:7" x14ac:dyDescent="0.2">
      <c r="A693" s="445">
        <v>741</v>
      </c>
      <c r="B693" s="442" t="s">
        <v>952</v>
      </c>
      <c r="C693" s="442" t="s">
        <v>960</v>
      </c>
      <c r="D693" s="542">
        <v>237.38</v>
      </c>
      <c r="E693" s="542">
        <v>245.67999999999998</v>
      </c>
      <c r="F693" s="542">
        <v>156.6293</v>
      </c>
      <c r="G693" s="542">
        <v>218.29</v>
      </c>
    </row>
    <row r="694" spans="1:7" x14ac:dyDescent="0.2">
      <c r="A694" s="445">
        <v>743</v>
      </c>
      <c r="B694" s="442" t="s">
        <v>952</v>
      </c>
      <c r="C694" s="442" t="s">
        <v>710</v>
      </c>
      <c r="D694" s="542">
        <v>231.37400000000002</v>
      </c>
      <c r="E694" s="542">
        <v>239.46400000000003</v>
      </c>
      <c r="F694" s="542">
        <v>152.66639000000001</v>
      </c>
      <c r="G694" s="542">
        <v>212.76700000000002</v>
      </c>
    </row>
    <row r="695" spans="1:7" x14ac:dyDescent="0.2">
      <c r="A695" s="445">
        <v>744</v>
      </c>
      <c r="B695" s="442" t="s">
        <v>952</v>
      </c>
      <c r="C695" s="442" t="s">
        <v>961</v>
      </c>
      <c r="D695" s="542">
        <v>232.51799999999997</v>
      </c>
      <c r="E695" s="542">
        <v>240.648</v>
      </c>
      <c r="F695" s="542">
        <v>153.42123000000001</v>
      </c>
      <c r="G695" s="542">
        <v>213.81899999999999</v>
      </c>
    </row>
    <row r="696" spans="1:7" x14ac:dyDescent="0.2">
      <c r="A696" s="445">
        <v>745</v>
      </c>
      <c r="B696" s="442" t="s">
        <v>952</v>
      </c>
      <c r="C696" s="442" t="s">
        <v>962</v>
      </c>
      <c r="D696" s="542">
        <v>225.36800000000002</v>
      </c>
      <c r="E696" s="542">
        <v>233.24800000000002</v>
      </c>
      <c r="F696" s="542">
        <v>148.70348000000001</v>
      </c>
      <c r="G696" s="542">
        <v>207.244</v>
      </c>
    </row>
    <row r="697" spans="1:7" x14ac:dyDescent="0.2">
      <c r="A697" s="445">
        <v>746</v>
      </c>
      <c r="B697" s="442" t="s">
        <v>952</v>
      </c>
      <c r="C697" s="442" t="s">
        <v>963</v>
      </c>
      <c r="D697" s="542">
        <v>230.80200000000002</v>
      </c>
      <c r="E697" s="542">
        <v>238.87200000000001</v>
      </c>
      <c r="F697" s="542">
        <v>152.28897000000001</v>
      </c>
      <c r="G697" s="542">
        <v>212.24100000000001</v>
      </c>
    </row>
    <row r="698" spans="1:7" x14ac:dyDescent="0.2">
      <c r="A698" s="445">
        <v>747</v>
      </c>
      <c r="B698" s="442" t="s">
        <v>952</v>
      </c>
      <c r="C698" s="442" t="s">
        <v>964</v>
      </c>
      <c r="D698" s="542">
        <v>231.94600000000003</v>
      </c>
      <c r="E698" s="542">
        <v>240.05600000000001</v>
      </c>
      <c r="F698" s="542">
        <v>153.04381000000001</v>
      </c>
      <c r="G698" s="542">
        <v>213.29300000000001</v>
      </c>
    </row>
    <row r="699" spans="1:7" x14ac:dyDescent="0.2">
      <c r="A699" s="445">
        <v>748</v>
      </c>
      <c r="B699" s="442" t="s">
        <v>952</v>
      </c>
      <c r="C699" s="442" t="s">
        <v>965</v>
      </c>
      <c r="D699" s="542">
        <v>234.51999999999998</v>
      </c>
      <c r="E699" s="542">
        <v>242.72</v>
      </c>
      <c r="F699" s="542">
        <v>154.7422</v>
      </c>
      <c r="G699" s="542">
        <v>215.66</v>
      </c>
    </row>
    <row r="700" spans="1:7" x14ac:dyDescent="0.2">
      <c r="A700" s="445">
        <v>749</v>
      </c>
      <c r="B700" s="442" t="s">
        <v>952</v>
      </c>
      <c r="C700" s="442" t="s">
        <v>966</v>
      </c>
      <c r="D700" s="542">
        <v>230.51600000000002</v>
      </c>
      <c r="E700" s="542">
        <v>238.57600000000002</v>
      </c>
      <c r="F700" s="542">
        <v>152.10026000000002</v>
      </c>
      <c r="G700" s="542">
        <v>211.97800000000001</v>
      </c>
    </row>
    <row r="701" spans="1:7" x14ac:dyDescent="0.2">
      <c r="A701" s="445">
        <v>750</v>
      </c>
      <c r="B701" s="442" t="s">
        <v>967</v>
      </c>
      <c r="C701" s="442" t="s">
        <v>968</v>
      </c>
      <c r="D701" s="542">
        <v>237.38</v>
      </c>
      <c r="E701" s="542">
        <v>245.67999999999998</v>
      </c>
      <c r="F701" s="542">
        <v>156.6293</v>
      </c>
      <c r="G701" s="542">
        <v>218.29</v>
      </c>
    </row>
    <row r="702" spans="1:7" x14ac:dyDescent="0.2">
      <c r="A702" s="445">
        <v>751</v>
      </c>
      <c r="B702" s="442" t="s">
        <v>967</v>
      </c>
      <c r="C702" s="442" t="s">
        <v>969</v>
      </c>
      <c r="D702" s="542">
        <v>237.38</v>
      </c>
      <c r="E702" s="542">
        <v>245.67999999999998</v>
      </c>
      <c r="F702" s="542">
        <v>156.6293</v>
      </c>
      <c r="G702" s="542">
        <v>218.29</v>
      </c>
    </row>
    <row r="703" spans="1:7" x14ac:dyDescent="0.2">
      <c r="A703" s="445">
        <v>752</v>
      </c>
      <c r="B703" s="442" t="s">
        <v>967</v>
      </c>
      <c r="C703" s="442" t="s">
        <v>970</v>
      </c>
      <c r="D703" s="542">
        <v>244.244</v>
      </c>
      <c r="E703" s="542">
        <v>252.78399999999999</v>
      </c>
      <c r="F703" s="542">
        <v>161.15834000000001</v>
      </c>
      <c r="G703" s="542">
        <v>224.602</v>
      </c>
    </row>
    <row r="704" spans="1:7" x14ac:dyDescent="0.2">
      <c r="A704" s="445">
        <v>753</v>
      </c>
      <c r="B704" s="442" t="s">
        <v>967</v>
      </c>
      <c r="C704" s="442" t="s">
        <v>970</v>
      </c>
      <c r="D704" s="542">
        <v>244.244</v>
      </c>
      <c r="E704" s="542">
        <v>252.78399999999999</v>
      </c>
      <c r="F704" s="542">
        <v>161.15834000000001</v>
      </c>
      <c r="G704" s="542">
        <v>224.602</v>
      </c>
    </row>
    <row r="705" spans="1:7" x14ac:dyDescent="0.2">
      <c r="A705" s="445">
        <v>754</v>
      </c>
      <c r="B705" s="442" t="s">
        <v>967</v>
      </c>
      <c r="C705" s="442" t="s">
        <v>687</v>
      </c>
      <c r="D705" s="542">
        <v>237.09399999999999</v>
      </c>
      <c r="E705" s="542">
        <v>245.38399999999999</v>
      </c>
      <c r="F705" s="542">
        <v>156.44058999999999</v>
      </c>
      <c r="G705" s="542">
        <v>218.02699999999999</v>
      </c>
    </row>
    <row r="706" spans="1:7" x14ac:dyDescent="0.2">
      <c r="A706" s="445">
        <v>755</v>
      </c>
      <c r="B706" s="442" t="s">
        <v>967</v>
      </c>
      <c r="C706" s="442" t="s">
        <v>943</v>
      </c>
      <c r="D706" s="542">
        <v>234.80599999999998</v>
      </c>
      <c r="E706" s="542">
        <v>243.01599999999999</v>
      </c>
      <c r="F706" s="542">
        <v>154.93091000000001</v>
      </c>
      <c r="G706" s="542">
        <v>215.92299999999997</v>
      </c>
    </row>
    <row r="707" spans="1:7" x14ac:dyDescent="0.2">
      <c r="A707" s="445">
        <v>756</v>
      </c>
      <c r="B707" s="442" t="s">
        <v>967</v>
      </c>
      <c r="C707" s="442" t="s">
        <v>971</v>
      </c>
      <c r="D707" s="542">
        <v>234.80599999999998</v>
      </c>
      <c r="E707" s="542">
        <v>243.01599999999999</v>
      </c>
      <c r="F707" s="542">
        <v>154.93091000000001</v>
      </c>
      <c r="G707" s="542">
        <v>215.92299999999997</v>
      </c>
    </row>
    <row r="708" spans="1:7" x14ac:dyDescent="0.2">
      <c r="A708" s="445">
        <v>757</v>
      </c>
      <c r="B708" s="442" t="s">
        <v>967</v>
      </c>
      <c r="C708" s="442" t="s">
        <v>972</v>
      </c>
      <c r="D708" s="542">
        <v>236.23599999999999</v>
      </c>
      <c r="E708" s="542">
        <v>244.49599999999998</v>
      </c>
      <c r="F708" s="542">
        <v>155.87446</v>
      </c>
      <c r="G708" s="542">
        <v>217.238</v>
      </c>
    </row>
    <row r="709" spans="1:7" x14ac:dyDescent="0.2">
      <c r="A709" s="445">
        <v>758</v>
      </c>
      <c r="B709" s="442" t="s">
        <v>967</v>
      </c>
      <c r="C709" s="442" t="s">
        <v>973</v>
      </c>
      <c r="D709" s="542">
        <v>228.8</v>
      </c>
      <c r="E709" s="542">
        <v>236.8</v>
      </c>
      <c r="F709" s="542">
        <v>150.96800000000002</v>
      </c>
      <c r="G709" s="542">
        <v>210.4</v>
      </c>
    </row>
    <row r="710" spans="1:7" x14ac:dyDescent="0.2">
      <c r="A710" s="445">
        <v>759</v>
      </c>
      <c r="B710" s="442" t="s">
        <v>967</v>
      </c>
      <c r="C710" s="442" t="s">
        <v>974</v>
      </c>
      <c r="D710" s="542">
        <v>231.94600000000003</v>
      </c>
      <c r="E710" s="542">
        <v>240.05600000000001</v>
      </c>
      <c r="F710" s="542">
        <v>153.04381000000001</v>
      </c>
      <c r="G710" s="542">
        <v>213.29300000000001</v>
      </c>
    </row>
    <row r="711" spans="1:7" x14ac:dyDescent="0.2">
      <c r="A711" s="445">
        <v>760</v>
      </c>
      <c r="B711" s="442" t="s">
        <v>967</v>
      </c>
      <c r="C711" s="442" t="s">
        <v>975</v>
      </c>
      <c r="D711" s="542">
        <v>236.80799999999999</v>
      </c>
      <c r="E711" s="542">
        <v>245.08799999999999</v>
      </c>
      <c r="F711" s="542">
        <v>156.25188</v>
      </c>
      <c r="G711" s="542">
        <v>217.76399999999998</v>
      </c>
    </row>
    <row r="712" spans="1:7" x14ac:dyDescent="0.2">
      <c r="A712" s="445">
        <v>761</v>
      </c>
      <c r="B712" s="442" t="s">
        <v>967</v>
      </c>
      <c r="C712" s="442" t="s">
        <v>975</v>
      </c>
      <c r="D712" s="542">
        <v>236.80799999999999</v>
      </c>
      <c r="E712" s="542">
        <v>245.08799999999999</v>
      </c>
      <c r="F712" s="542">
        <v>156.25188</v>
      </c>
      <c r="G712" s="542">
        <v>217.76399999999998</v>
      </c>
    </row>
    <row r="713" spans="1:7" x14ac:dyDescent="0.2">
      <c r="A713" s="445">
        <v>762</v>
      </c>
      <c r="B713" s="442" t="s">
        <v>967</v>
      </c>
      <c r="C713" s="442" t="s">
        <v>976</v>
      </c>
      <c r="D713" s="542">
        <v>236.23599999999999</v>
      </c>
      <c r="E713" s="542">
        <v>244.49599999999998</v>
      </c>
      <c r="F713" s="542">
        <v>155.87446</v>
      </c>
      <c r="G713" s="542">
        <v>217.238</v>
      </c>
    </row>
    <row r="714" spans="1:7" x14ac:dyDescent="0.2">
      <c r="A714" s="445">
        <v>763</v>
      </c>
      <c r="B714" s="442" t="s">
        <v>967</v>
      </c>
      <c r="C714" s="442" t="s">
        <v>977</v>
      </c>
      <c r="D714" s="542">
        <v>230.80200000000002</v>
      </c>
      <c r="E714" s="542">
        <v>238.87200000000001</v>
      </c>
      <c r="F714" s="542">
        <v>152.28897000000001</v>
      </c>
      <c r="G714" s="542">
        <v>212.24100000000001</v>
      </c>
    </row>
    <row r="715" spans="1:7" x14ac:dyDescent="0.2">
      <c r="A715" s="445">
        <v>764</v>
      </c>
      <c r="B715" s="442" t="s">
        <v>967</v>
      </c>
      <c r="C715" s="442" t="s">
        <v>978</v>
      </c>
      <c r="D715" s="542">
        <v>227.94200000000001</v>
      </c>
      <c r="E715" s="542">
        <v>235.91200000000001</v>
      </c>
      <c r="F715" s="542">
        <v>150.40187</v>
      </c>
      <c r="G715" s="542">
        <v>209.61100000000002</v>
      </c>
    </row>
    <row r="716" spans="1:7" x14ac:dyDescent="0.2">
      <c r="A716" s="445">
        <v>765</v>
      </c>
      <c r="B716" s="442" t="s">
        <v>967</v>
      </c>
      <c r="C716" s="442" t="s">
        <v>979</v>
      </c>
      <c r="D716" s="542">
        <v>222.79400000000001</v>
      </c>
      <c r="E716" s="542">
        <v>230.584</v>
      </c>
      <c r="F716" s="542">
        <v>147.00509000000002</v>
      </c>
      <c r="G716" s="542">
        <v>204.87700000000001</v>
      </c>
    </row>
    <row r="717" spans="1:7" x14ac:dyDescent="0.2">
      <c r="A717" s="445">
        <v>766</v>
      </c>
      <c r="B717" s="442" t="s">
        <v>967</v>
      </c>
      <c r="C717" s="442" t="s">
        <v>980</v>
      </c>
      <c r="D717" s="542">
        <v>230.80200000000002</v>
      </c>
      <c r="E717" s="542">
        <v>238.87200000000001</v>
      </c>
      <c r="F717" s="542">
        <v>152.28897000000001</v>
      </c>
      <c r="G717" s="542">
        <v>212.24100000000001</v>
      </c>
    </row>
    <row r="718" spans="1:7" x14ac:dyDescent="0.2">
      <c r="A718" s="445">
        <v>767</v>
      </c>
      <c r="B718" s="442" t="s">
        <v>967</v>
      </c>
      <c r="C718" s="442" t="s">
        <v>980</v>
      </c>
      <c r="D718" s="542">
        <v>230.80200000000002</v>
      </c>
      <c r="E718" s="542">
        <v>238.87200000000001</v>
      </c>
      <c r="F718" s="542">
        <v>152.28897000000001</v>
      </c>
      <c r="G718" s="542">
        <v>212.24100000000001</v>
      </c>
    </row>
    <row r="719" spans="1:7" x14ac:dyDescent="0.2">
      <c r="A719" s="445">
        <v>768</v>
      </c>
      <c r="B719" s="442" t="s">
        <v>967</v>
      </c>
      <c r="C719" s="442" t="s">
        <v>981</v>
      </c>
      <c r="D719" s="542">
        <v>231.37400000000002</v>
      </c>
      <c r="E719" s="542">
        <v>239.46400000000003</v>
      </c>
      <c r="F719" s="542">
        <v>152.66639000000001</v>
      </c>
      <c r="G719" s="542">
        <v>212.76700000000002</v>
      </c>
    </row>
    <row r="720" spans="1:7" x14ac:dyDescent="0.2">
      <c r="A720" s="445">
        <v>769</v>
      </c>
      <c r="B720" s="442" t="s">
        <v>967</v>
      </c>
      <c r="C720" s="442" t="s">
        <v>982</v>
      </c>
      <c r="D720" s="542">
        <v>231.66000000000003</v>
      </c>
      <c r="E720" s="542">
        <v>239.76000000000002</v>
      </c>
      <c r="F720" s="542">
        <v>152.85510000000002</v>
      </c>
      <c r="G720" s="542">
        <v>213.03</v>
      </c>
    </row>
    <row r="721" spans="1:7" x14ac:dyDescent="0.2">
      <c r="A721" s="445">
        <v>770</v>
      </c>
      <c r="B721" s="442" t="s">
        <v>967</v>
      </c>
      <c r="C721" s="442" t="s">
        <v>983</v>
      </c>
      <c r="D721" s="542">
        <v>247.10399999999998</v>
      </c>
      <c r="E721" s="542">
        <v>255.744</v>
      </c>
      <c r="F721" s="542">
        <v>163.04544000000001</v>
      </c>
      <c r="G721" s="542">
        <v>227.232</v>
      </c>
    </row>
    <row r="722" spans="1:7" x14ac:dyDescent="0.2">
      <c r="A722" s="445">
        <v>771</v>
      </c>
      <c r="B722" s="442" t="s">
        <v>967</v>
      </c>
      <c r="C722" s="442" t="s">
        <v>983</v>
      </c>
      <c r="D722" s="542">
        <v>247.10399999999998</v>
      </c>
      <c r="E722" s="542">
        <v>255.744</v>
      </c>
      <c r="F722" s="542">
        <v>163.04544000000001</v>
      </c>
      <c r="G722" s="542">
        <v>227.232</v>
      </c>
    </row>
    <row r="723" spans="1:7" x14ac:dyDescent="0.2">
      <c r="A723" s="445">
        <v>772</v>
      </c>
      <c r="B723" s="442" t="s">
        <v>967</v>
      </c>
      <c r="C723" s="442" t="s">
        <v>983</v>
      </c>
      <c r="D723" s="542">
        <v>247.10399999999998</v>
      </c>
      <c r="E723" s="542">
        <v>255.744</v>
      </c>
      <c r="F723" s="542">
        <v>163.04544000000001</v>
      </c>
      <c r="G723" s="542">
        <v>227.232</v>
      </c>
    </row>
    <row r="724" spans="1:7" x14ac:dyDescent="0.2">
      <c r="A724" s="445">
        <v>773</v>
      </c>
      <c r="B724" s="442" t="s">
        <v>967</v>
      </c>
      <c r="C724" s="442" t="s">
        <v>723</v>
      </c>
      <c r="D724" s="542">
        <v>237.952</v>
      </c>
      <c r="E724" s="542">
        <v>246.27199999999999</v>
      </c>
      <c r="F724" s="542">
        <v>157.00672</v>
      </c>
      <c r="G724" s="542">
        <v>218.816</v>
      </c>
    </row>
    <row r="725" spans="1:7" x14ac:dyDescent="0.2">
      <c r="A725" s="445">
        <v>774</v>
      </c>
      <c r="B725" s="442" t="s">
        <v>967</v>
      </c>
      <c r="C725" s="442" t="s">
        <v>984</v>
      </c>
      <c r="D725" s="542">
        <v>241.67</v>
      </c>
      <c r="E725" s="542">
        <v>250.12</v>
      </c>
      <c r="F725" s="542">
        <v>159.45994999999999</v>
      </c>
      <c r="G725" s="542">
        <v>222.23499999999999</v>
      </c>
    </row>
    <row r="726" spans="1:7" x14ac:dyDescent="0.2">
      <c r="A726" s="445">
        <v>775</v>
      </c>
      <c r="B726" s="442" t="s">
        <v>967</v>
      </c>
      <c r="C726" s="442" t="s">
        <v>985</v>
      </c>
      <c r="D726" s="542">
        <v>240.81199999999998</v>
      </c>
      <c r="E726" s="542">
        <v>249.232</v>
      </c>
      <c r="F726" s="542">
        <v>158.89382000000001</v>
      </c>
      <c r="G726" s="542">
        <v>221.446</v>
      </c>
    </row>
    <row r="727" spans="1:7" x14ac:dyDescent="0.2">
      <c r="A727" s="445">
        <v>776</v>
      </c>
      <c r="B727" s="442" t="s">
        <v>967</v>
      </c>
      <c r="C727" s="442" t="s">
        <v>986</v>
      </c>
      <c r="D727" s="542">
        <v>239.95399999999998</v>
      </c>
      <c r="E727" s="542">
        <v>248.34399999999999</v>
      </c>
      <c r="F727" s="542">
        <v>158.32768999999999</v>
      </c>
      <c r="G727" s="542">
        <v>220.65699999999998</v>
      </c>
    </row>
    <row r="728" spans="1:7" x14ac:dyDescent="0.2">
      <c r="A728" s="445">
        <v>777</v>
      </c>
      <c r="B728" s="442" t="s">
        <v>967</v>
      </c>
      <c r="C728" s="442" t="s">
        <v>986</v>
      </c>
      <c r="D728" s="542">
        <v>239.95399999999998</v>
      </c>
      <c r="E728" s="542">
        <v>248.34399999999999</v>
      </c>
      <c r="F728" s="542">
        <v>158.32768999999999</v>
      </c>
      <c r="G728" s="542">
        <v>220.65699999999998</v>
      </c>
    </row>
    <row r="729" spans="1:7" x14ac:dyDescent="0.2">
      <c r="A729" s="445">
        <v>778</v>
      </c>
      <c r="B729" s="442" t="s">
        <v>967</v>
      </c>
      <c r="C729" s="442" t="s">
        <v>987</v>
      </c>
      <c r="D729" s="542">
        <v>234.51999999999998</v>
      </c>
      <c r="E729" s="542">
        <v>242.72</v>
      </c>
      <c r="F729" s="542">
        <v>154.7422</v>
      </c>
      <c r="G729" s="542">
        <v>215.66</v>
      </c>
    </row>
    <row r="730" spans="1:7" x14ac:dyDescent="0.2">
      <c r="A730" s="445">
        <v>779</v>
      </c>
      <c r="B730" s="442" t="s">
        <v>967</v>
      </c>
      <c r="C730" s="442" t="s">
        <v>988</v>
      </c>
      <c r="D730" s="542">
        <v>239.95399999999998</v>
      </c>
      <c r="E730" s="542">
        <v>248.34399999999999</v>
      </c>
      <c r="F730" s="542">
        <v>158.32768999999999</v>
      </c>
      <c r="G730" s="542">
        <v>220.65699999999998</v>
      </c>
    </row>
    <row r="731" spans="1:7" x14ac:dyDescent="0.2">
      <c r="A731" s="445">
        <v>780</v>
      </c>
      <c r="B731" s="442" t="s">
        <v>967</v>
      </c>
      <c r="C731" s="442" t="s">
        <v>989</v>
      </c>
      <c r="D731" s="542">
        <v>232.80399999999997</v>
      </c>
      <c r="E731" s="542">
        <v>240.94399999999999</v>
      </c>
      <c r="F731" s="542">
        <v>153.60993999999999</v>
      </c>
      <c r="G731" s="542">
        <v>214.08199999999999</v>
      </c>
    </row>
    <row r="732" spans="1:7" x14ac:dyDescent="0.2">
      <c r="A732" s="445">
        <v>781</v>
      </c>
      <c r="B732" s="442" t="s">
        <v>967</v>
      </c>
      <c r="C732" s="442" t="s">
        <v>990</v>
      </c>
      <c r="D732" s="542">
        <v>237.38</v>
      </c>
      <c r="E732" s="542">
        <v>245.67999999999998</v>
      </c>
      <c r="F732" s="542">
        <v>156.6293</v>
      </c>
      <c r="G732" s="542">
        <v>218.29</v>
      </c>
    </row>
    <row r="733" spans="1:7" x14ac:dyDescent="0.2">
      <c r="A733" s="445">
        <v>782</v>
      </c>
      <c r="B733" s="442" t="s">
        <v>967</v>
      </c>
      <c r="C733" s="442" t="s">
        <v>990</v>
      </c>
      <c r="D733" s="542">
        <v>237.38</v>
      </c>
      <c r="E733" s="542">
        <v>245.67999999999998</v>
      </c>
      <c r="F733" s="542">
        <v>156.6293</v>
      </c>
      <c r="G733" s="542">
        <v>218.29</v>
      </c>
    </row>
    <row r="734" spans="1:7" x14ac:dyDescent="0.2">
      <c r="A734" s="445">
        <v>783</v>
      </c>
      <c r="B734" s="442" t="s">
        <v>967</v>
      </c>
      <c r="C734" s="442" t="s">
        <v>991</v>
      </c>
      <c r="D734" s="542">
        <v>237.666</v>
      </c>
      <c r="E734" s="542">
        <v>245.976</v>
      </c>
      <c r="F734" s="542">
        <v>156.81800999999999</v>
      </c>
      <c r="G734" s="542">
        <v>218.553</v>
      </c>
    </row>
    <row r="735" spans="1:7" x14ac:dyDescent="0.2">
      <c r="A735" s="445">
        <v>784</v>
      </c>
      <c r="B735" s="442" t="s">
        <v>967</v>
      </c>
      <c r="C735" s="442" t="s">
        <v>991</v>
      </c>
      <c r="D735" s="542">
        <v>237.666</v>
      </c>
      <c r="E735" s="542">
        <v>245.976</v>
      </c>
      <c r="F735" s="542">
        <v>156.81800999999999</v>
      </c>
      <c r="G735" s="542">
        <v>218.553</v>
      </c>
    </row>
    <row r="736" spans="1:7" x14ac:dyDescent="0.2">
      <c r="A736" s="445">
        <v>785</v>
      </c>
      <c r="B736" s="442" t="s">
        <v>967</v>
      </c>
      <c r="C736" s="442" t="s">
        <v>992</v>
      </c>
      <c r="D736" s="542">
        <v>233.08999999999997</v>
      </c>
      <c r="E736" s="542">
        <v>241.23999999999998</v>
      </c>
      <c r="F736" s="542">
        <v>153.79865000000001</v>
      </c>
      <c r="G736" s="542">
        <v>214.345</v>
      </c>
    </row>
    <row r="737" spans="1:7" x14ac:dyDescent="0.2">
      <c r="A737" s="445">
        <v>786</v>
      </c>
      <c r="B737" s="442" t="s">
        <v>967</v>
      </c>
      <c r="C737" s="442" t="s">
        <v>993</v>
      </c>
      <c r="D737" s="542">
        <v>234.51999999999998</v>
      </c>
      <c r="E737" s="542">
        <v>242.72</v>
      </c>
      <c r="F737" s="542">
        <v>154.7422</v>
      </c>
      <c r="G737" s="542">
        <v>215.66</v>
      </c>
    </row>
    <row r="738" spans="1:7" x14ac:dyDescent="0.2">
      <c r="A738" s="445">
        <v>787</v>
      </c>
      <c r="B738" s="442" t="s">
        <v>967</v>
      </c>
      <c r="C738" s="442" t="s">
        <v>993</v>
      </c>
      <c r="D738" s="542">
        <v>234.51999999999998</v>
      </c>
      <c r="E738" s="542">
        <v>242.72</v>
      </c>
      <c r="F738" s="542">
        <v>154.7422</v>
      </c>
      <c r="G738" s="542">
        <v>215.66</v>
      </c>
    </row>
    <row r="739" spans="1:7" x14ac:dyDescent="0.2">
      <c r="A739" s="445">
        <v>788</v>
      </c>
      <c r="B739" s="442" t="s">
        <v>967</v>
      </c>
      <c r="C739" s="442" t="s">
        <v>994</v>
      </c>
      <c r="D739" s="542">
        <v>237.666</v>
      </c>
      <c r="E739" s="542">
        <v>245.976</v>
      </c>
      <c r="F739" s="542">
        <v>156.81800999999999</v>
      </c>
      <c r="G739" s="542">
        <v>218.553</v>
      </c>
    </row>
    <row r="740" spans="1:7" x14ac:dyDescent="0.2">
      <c r="A740" s="445">
        <v>789</v>
      </c>
      <c r="B740" s="442" t="s">
        <v>967</v>
      </c>
      <c r="C740" s="442" t="s">
        <v>995</v>
      </c>
      <c r="D740" s="542">
        <v>231.66000000000003</v>
      </c>
      <c r="E740" s="542">
        <v>239.76000000000002</v>
      </c>
      <c r="F740" s="542">
        <v>152.85510000000002</v>
      </c>
      <c r="G740" s="542">
        <v>213.03</v>
      </c>
    </row>
    <row r="741" spans="1:7" x14ac:dyDescent="0.2">
      <c r="A741" s="445">
        <v>790</v>
      </c>
      <c r="B741" s="442" t="s">
        <v>967</v>
      </c>
      <c r="C741" s="442" t="s">
        <v>996</v>
      </c>
      <c r="D741" s="542">
        <v>235.37799999999999</v>
      </c>
      <c r="E741" s="542">
        <v>243.60799999999998</v>
      </c>
      <c r="F741" s="542">
        <v>155.30832999999998</v>
      </c>
      <c r="G741" s="542">
        <v>216.44899999999998</v>
      </c>
    </row>
    <row r="742" spans="1:7" x14ac:dyDescent="0.2">
      <c r="A742" s="445">
        <v>791</v>
      </c>
      <c r="B742" s="442" t="s">
        <v>967</v>
      </c>
      <c r="C742" s="442" t="s">
        <v>996</v>
      </c>
      <c r="D742" s="542">
        <v>235.37799999999999</v>
      </c>
      <c r="E742" s="542">
        <v>243.60799999999998</v>
      </c>
      <c r="F742" s="542">
        <v>155.30832999999998</v>
      </c>
      <c r="G742" s="542">
        <v>216.44899999999998</v>
      </c>
    </row>
    <row r="743" spans="1:7" x14ac:dyDescent="0.2">
      <c r="A743" s="445">
        <v>792</v>
      </c>
      <c r="B743" s="442" t="s">
        <v>967</v>
      </c>
      <c r="C743" s="442" t="s">
        <v>997</v>
      </c>
      <c r="D743" s="542">
        <v>234.23399999999998</v>
      </c>
      <c r="E743" s="542">
        <v>242.42399999999998</v>
      </c>
      <c r="F743" s="542">
        <v>154.55349000000001</v>
      </c>
      <c r="G743" s="542">
        <v>215.39699999999999</v>
      </c>
    </row>
    <row r="744" spans="1:7" x14ac:dyDescent="0.2">
      <c r="A744" s="445">
        <v>793</v>
      </c>
      <c r="B744" s="442" t="s">
        <v>967</v>
      </c>
      <c r="C744" s="442" t="s">
        <v>998</v>
      </c>
      <c r="D744" s="542">
        <v>240.23999999999998</v>
      </c>
      <c r="E744" s="542">
        <v>248.64</v>
      </c>
      <c r="F744" s="542">
        <v>158.5164</v>
      </c>
      <c r="G744" s="542">
        <v>220.92</v>
      </c>
    </row>
    <row r="745" spans="1:7" x14ac:dyDescent="0.2">
      <c r="A745" s="445">
        <v>794</v>
      </c>
      <c r="B745" s="442" t="s">
        <v>967</v>
      </c>
      <c r="C745" s="442" t="s">
        <v>998</v>
      </c>
      <c r="D745" s="542">
        <v>240.23999999999998</v>
      </c>
      <c r="E745" s="542">
        <v>248.64</v>
      </c>
      <c r="F745" s="542">
        <v>158.5164</v>
      </c>
      <c r="G745" s="542">
        <v>220.92</v>
      </c>
    </row>
    <row r="746" spans="1:7" x14ac:dyDescent="0.2">
      <c r="A746" s="445">
        <v>795</v>
      </c>
      <c r="B746" s="442" t="s">
        <v>967</v>
      </c>
      <c r="C746" s="442" t="s">
        <v>999</v>
      </c>
      <c r="D746" s="542">
        <v>235.95</v>
      </c>
      <c r="E746" s="542">
        <v>244.2</v>
      </c>
      <c r="F746" s="542">
        <v>155.68574999999998</v>
      </c>
      <c r="G746" s="542">
        <v>216.97499999999999</v>
      </c>
    </row>
    <row r="747" spans="1:7" x14ac:dyDescent="0.2">
      <c r="A747" s="445">
        <v>796</v>
      </c>
      <c r="B747" s="442" t="s">
        <v>967</v>
      </c>
      <c r="C747" s="442" t="s">
        <v>999</v>
      </c>
      <c r="D747" s="542">
        <v>235.95</v>
      </c>
      <c r="E747" s="542">
        <v>244.2</v>
      </c>
      <c r="F747" s="542">
        <v>155.68574999999998</v>
      </c>
      <c r="G747" s="542">
        <v>216.97499999999999</v>
      </c>
    </row>
    <row r="748" spans="1:7" x14ac:dyDescent="0.2">
      <c r="A748" s="445">
        <v>797</v>
      </c>
      <c r="B748" s="442" t="s">
        <v>967</v>
      </c>
      <c r="C748" s="442" t="s">
        <v>1000</v>
      </c>
      <c r="D748" s="542">
        <v>239.95399999999998</v>
      </c>
      <c r="E748" s="542">
        <v>248.34399999999999</v>
      </c>
      <c r="F748" s="542">
        <v>158.32768999999999</v>
      </c>
      <c r="G748" s="542">
        <v>220.65699999999998</v>
      </c>
    </row>
    <row r="749" spans="1:7" x14ac:dyDescent="0.2">
      <c r="A749" s="445">
        <v>798</v>
      </c>
      <c r="B749" s="442" t="s">
        <v>967</v>
      </c>
      <c r="C749" s="442" t="s">
        <v>1001</v>
      </c>
      <c r="D749" s="542">
        <v>235.37799999999999</v>
      </c>
      <c r="E749" s="542">
        <v>243.60799999999998</v>
      </c>
      <c r="F749" s="542">
        <v>155.30832999999998</v>
      </c>
      <c r="G749" s="542">
        <v>216.44899999999998</v>
      </c>
    </row>
    <row r="750" spans="1:7" x14ac:dyDescent="0.2">
      <c r="A750" s="445">
        <v>799</v>
      </c>
      <c r="B750" s="442" t="s">
        <v>967</v>
      </c>
      <c r="C750" s="442" t="s">
        <v>1001</v>
      </c>
      <c r="D750" s="542">
        <v>235.37799999999999</v>
      </c>
      <c r="E750" s="542">
        <v>243.60799999999998</v>
      </c>
      <c r="F750" s="542">
        <v>155.30832999999998</v>
      </c>
      <c r="G750" s="542">
        <v>216.44899999999998</v>
      </c>
    </row>
    <row r="751" spans="1:7" x14ac:dyDescent="0.2">
      <c r="A751" s="445">
        <v>800</v>
      </c>
      <c r="B751" s="442" t="s">
        <v>1002</v>
      </c>
      <c r="C751" s="442" t="s">
        <v>1003</v>
      </c>
      <c r="D751" s="542">
        <v>260.83199999999999</v>
      </c>
      <c r="E751" s="542">
        <v>269.952</v>
      </c>
      <c r="F751" s="542">
        <v>172.10352</v>
      </c>
      <c r="G751" s="542">
        <v>239.85599999999999</v>
      </c>
    </row>
    <row r="752" spans="1:7" x14ac:dyDescent="0.2">
      <c r="A752" s="445">
        <v>801</v>
      </c>
      <c r="B752" s="442" t="s">
        <v>1002</v>
      </c>
      <c r="C752" s="442" t="s">
        <v>1003</v>
      </c>
      <c r="D752" s="542">
        <v>260.83199999999999</v>
      </c>
      <c r="E752" s="542">
        <v>269.952</v>
      </c>
      <c r="F752" s="542">
        <v>172.10352</v>
      </c>
      <c r="G752" s="542">
        <v>239.85599999999999</v>
      </c>
    </row>
    <row r="753" spans="1:7" x14ac:dyDescent="0.2">
      <c r="A753" s="445">
        <v>802</v>
      </c>
      <c r="B753" s="442" t="s">
        <v>1002</v>
      </c>
      <c r="C753" s="442" t="s">
        <v>1003</v>
      </c>
      <c r="D753" s="542">
        <v>260.83199999999999</v>
      </c>
      <c r="E753" s="542">
        <v>269.952</v>
      </c>
      <c r="F753" s="542">
        <v>172.10352</v>
      </c>
      <c r="G753" s="542">
        <v>239.85599999999999</v>
      </c>
    </row>
    <row r="754" spans="1:7" x14ac:dyDescent="0.2">
      <c r="A754" s="445">
        <v>803</v>
      </c>
      <c r="B754" s="442" t="s">
        <v>1002</v>
      </c>
      <c r="C754" s="442" t="s">
        <v>1004</v>
      </c>
      <c r="D754" s="542">
        <v>253.68200000000002</v>
      </c>
      <c r="E754" s="542">
        <v>262.55200000000002</v>
      </c>
      <c r="F754" s="542">
        <v>167.38577000000001</v>
      </c>
      <c r="G754" s="542">
        <v>233.28100000000001</v>
      </c>
    </row>
    <row r="755" spans="1:7" x14ac:dyDescent="0.2">
      <c r="A755" s="445">
        <v>804</v>
      </c>
      <c r="B755" s="442" t="s">
        <v>1002</v>
      </c>
      <c r="C755" s="442" t="s">
        <v>1005</v>
      </c>
      <c r="D755" s="542">
        <v>256.54200000000003</v>
      </c>
      <c r="E755" s="542">
        <v>265.512</v>
      </c>
      <c r="F755" s="542">
        <v>169.27287000000001</v>
      </c>
      <c r="G755" s="542">
        <v>235.911</v>
      </c>
    </row>
    <row r="756" spans="1:7" x14ac:dyDescent="0.2">
      <c r="A756" s="445">
        <v>805</v>
      </c>
      <c r="B756" s="442" t="s">
        <v>1002</v>
      </c>
      <c r="C756" s="442" t="s">
        <v>1006</v>
      </c>
      <c r="D756" s="542">
        <v>257.40000000000003</v>
      </c>
      <c r="E756" s="542">
        <v>266.40000000000003</v>
      </c>
      <c r="F756" s="542">
        <v>169.839</v>
      </c>
      <c r="G756" s="542">
        <v>236.70000000000002</v>
      </c>
    </row>
    <row r="757" spans="1:7" x14ac:dyDescent="0.2">
      <c r="A757" s="445">
        <v>806</v>
      </c>
      <c r="B757" s="442" t="s">
        <v>1002</v>
      </c>
      <c r="C757" s="442" t="s">
        <v>1007</v>
      </c>
      <c r="D757" s="542">
        <v>252.53800000000001</v>
      </c>
      <c r="E757" s="542">
        <v>261.36799999999999</v>
      </c>
      <c r="F757" s="542">
        <v>166.63093000000001</v>
      </c>
      <c r="G757" s="542">
        <v>232.22900000000001</v>
      </c>
    </row>
    <row r="758" spans="1:7" x14ac:dyDescent="0.2">
      <c r="A758" s="445">
        <v>807</v>
      </c>
      <c r="B758" s="442" t="s">
        <v>1002</v>
      </c>
      <c r="C758" s="442" t="s">
        <v>1008</v>
      </c>
      <c r="D758" s="542">
        <v>252.82400000000001</v>
      </c>
      <c r="E758" s="542">
        <v>261.66399999999999</v>
      </c>
      <c r="F758" s="542">
        <v>166.81964000000002</v>
      </c>
      <c r="G758" s="542">
        <v>232.49199999999999</v>
      </c>
    </row>
    <row r="759" spans="1:7" x14ac:dyDescent="0.2">
      <c r="A759" s="445">
        <v>808</v>
      </c>
      <c r="B759" s="442" t="s">
        <v>1002</v>
      </c>
      <c r="C759" s="442" t="s">
        <v>1009</v>
      </c>
      <c r="D759" s="542">
        <v>253.96799999999999</v>
      </c>
      <c r="E759" s="542">
        <v>262.84800000000001</v>
      </c>
      <c r="F759" s="542">
        <v>167.57448000000002</v>
      </c>
      <c r="G759" s="542">
        <v>233.54400000000001</v>
      </c>
    </row>
    <row r="760" spans="1:7" x14ac:dyDescent="0.2">
      <c r="A760" s="445">
        <v>809</v>
      </c>
      <c r="B760" s="442" t="s">
        <v>1002</v>
      </c>
      <c r="C760" s="442" t="s">
        <v>1009</v>
      </c>
      <c r="D760" s="542">
        <v>253.96799999999999</v>
      </c>
      <c r="E760" s="542">
        <v>262.84800000000001</v>
      </c>
      <c r="F760" s="542">
        <v>167.57448000000002</v>
      </c>
      <c r="G760" s="542">
        <v>233.54400000000001</v>
      </c>
    </row>
    <row r="761" spans="1:7" x14ac:dyDescent="0.2">
      <c r="A761" s="445">
        <v>810</v>
      </c>
      <c r="B761" s="442" t="s">
        <v>1002</v>
      </c>
      <c r="C761" s="442" t="s">
        <v>1010</v>
      </c>
      <c r="D761" s="542">
        <v>252.82400000000001</v>
      </c>
      <c r="E761" s="542">
        <v>261.66399999999999</v>
      </c>
      <c r="F761" s="542">
        <v>166.81964000000002</v>
      </c>
      <c r="G761" s="542">
        <v>232.49199999999999</v>
      </c>
    </row>
    <row r="762" spans="1:7" x14ac:dyDescent="0.2">
      <c r="A762" s="445">
        <v>811</v>
      </c>
      <c r="B762" s="442" t="s">
        <v>1002</v>
      </c>
      <c r="C762" s="442" t="s">
        <v>1011</v>
      </c>
      <c r="D762" s="542">
        <v>255.398</v>
      </c>
      <c r="E762" s="542">
        <v>264.32800000000003</v>
      </c>
      <c r="F762" s="542">
        <v>168.51803000000001</v>
      </c>
      <c r="G762" s="542">
        <v>234.85900000000001</v>
      </c>
    </row>
    <row r="763" spans="1:7" x14ac:dyDescent="0.2">
      <c r="A763" s="445">
        <v>812</v>
      </c>
      <c r="B763" s="442" t="s">
        <v>1002</v>
      </c>
      <c r="C763" s="442" t="s">
        <v>1012</v>
      </c>
      <c r="D763" s="542">
        <v>255.684</v>
      </c>
      <c r="E763" s="542">
        <v>264.62400000000002</v>
      </c>
      <c r="F763" s="542">
        <v>168.70674</v>
      </c>
      <c r="G763" s="542">
        <v>235.12200000000001</v>
      </c>
    </row>
    <row r="764" spans="1:7" x14ac:dyDescent="0.2">
      <c r="A764" s="445">
        <v>813</v>
      </c>
      <c r="B764" s="442" t="s">
        <v>1002</v>
      </c>
      <c r="C764" s="442" t="s">
        <v>1013</v>
      </c>
      <c r="D764" s="542">
        <v>250.536</v>
      </c>
      <c r="E764" s="542">
        <v>259.29599999999999</v>
      </c>
      <c r="F764" s="542">
        <v>165.30996000000002</v>
      </c>
      <c r="G764" s="542">
        <v>230.38800000000001</v>
      </c>
    </row>
    <row r="765" spans="1:7" x14ac:dyDescent="0.2">
      <c r="A765" s="445">
        <v>814</v>
      </c>
      <c r="B765" s="442" t="s">
        <v>1002</v>
      </c>
      <c r="C765" s="442" t="s">
        <v>616</v>
      </c>
      <c r="D765" s="542">
        <v>248.53399999999999</v>
      </c>
      <c r="E765" s="542">
        <v>257.22399999999999</v>
      </c>
      <c r="F765" s="542">
        <v>163.98899</v>
      </c>
      <c r="G765" s="542">
        <v>228.547</v>
      </c>
    </row>
    <row r="766" spans="1:7" x14ac:dyDescent="0.2">
      <c r="A766" s="445">
        <v>815</v>
      </c>
      <c r="B766" s="442" t="s">
        <v>1002</v>
      </c>
      <c r="C766" s="442" t="s">
        <v>1014</v>
      </c>
      <c r="D766" s="542">
        <v>259.40199999999999</v>
      </c>
      <c r="E766" s="542">
        <v>268.47199999999998</v>
      </c>
      <c r="F766" s="542">
        <v>171.15997000000002</v>
      </c>
      <c r="G766" s="542">
        <v>238.541</v>
      </c>
    </row>
    <row r="767" spans="1:7" x14ac:dyDescent="0.2">
      <c r="A767" s="445">
        <v>816</v>
      </c>
      <c r="B767" s="442" t="s">
        <v>1002</v>
      </c>
      <c r="C767" s="442" t="s">
        <v>1015</v>
      </c>
      <c r="D767" s="542">
        <v>251.68</v>
      </c>
      <c r="E767" s="542">
        <v>260.48</v>
      </c>
      <c r="F767" s="542">
        <v>166.06480000000002</v>
      </c>
      <c r="G767" s="542">
        <v>231.44</v>
      </c>
    </row>
    <row r="768" spans="1:7" x14ac:dyDescent="0.2">
      <c r="A768" s="445">
        <v>820</v>
      </c>
      <c r="B768" s="442" t="s">
        <v>1016</v>
      </c>
      <c r="C768" s="442" t="s">
        <v>1017</v>
      </c>
      <c r="D768" s="542">
        <v>254.25399999999999</v>
      </c>
      <c r="E768" s="542">
        <v>263.14400000000001</v>
      </c>
      <c r="F768" s="542">
        <v>167.76319000000001</v>
      </c>
      <c r="G768" s="542">
        <v>233.80700000000002</v>
      </c>
    </row>
    <row r="769" spans="1:7" x14ac:dyDescent="0.2">
      <c r="A769" s="445">
        <v>821</v>
      </c>
      <c r="B769" s="442" t="s">
        <v>1016</v>
      </c>
      <c r="C769" s="442" t="s">
        <v>1018</v>
      </c>
      <c r="D769" s="542">
        <v>249.964</v>
      </c>
      <c r="E769" s="542">
        <v>258.70400000000001</v>
      </c>
      <c r="F769" s="542">
        <v>164.93254000000002</v>
      </c>
      <c r="G769" s="542">
        <v>229.86199999999999</v>
      </c>
    </row>
    <row r="770" spans="1:7" x14ac:dyDescent="0.2">
      <c r="A770" s="445">
        <v>822</v>
      </c>
      <c r="B770" s="442" t="s">
        <v>1016</v>
      </c>
      <c r="C770" s="442" t="s">
        <v>1019</v>
      </c>
      <c r="D770" s="542">
        <v>246.24600000000001</v>
      </c>
      <c r="E770" s="542">
        <v>254.85599999999999</v>
      </c>
      <c r="F770" s="542">
        <v>162.47931</v>
      </c>
      <c r="G770" s="542">
        <v>226.44299999999998</v>
      </c>
    </row>
    <row r="771" spans="1:7" x14ac:dyDescent="0.2">
      <c r="A771" s="445">
        <v>823</v>
      </c>
      <c r="B771" s="442" t="s">
        <v>1016</v>
      </c>
      <c r="C771" s="442" t="s">
        <v>1020</v>
      </c>
      <c r="D771" s="542">
        <v>254.25399999999999</v>
      </c>
      <c r="E771" s="542">
        <v>263.14400000000001</v>
      </c>
      <c r="F771" s="542">
        <v>167.76319000000001</v>
      </c>
      <c r="G771" s="542">
        <v>233.80700000000002</v>
      </c>
    </row>
    <row r="772" spans="1:7" x14ac:dyDescent="0.2">
      <c r="A772" s="445">
        <v>824</v>
      </c>
      <c r="B772" s="442" t="s">
        <v>1016</v>
      </c>
      <c r="C772" s="442" t="s">
        <v>1021</v>
      </c>
      <c r="D772" s="542">
        <v>249.678</v>
      </c>
      <c r="E772" s="542">
        <v>258.40800000000002</v>
      </c>
      <c r="F772" s="542">
        <v>164.74383</v>
      </c>
      <c r="G772" s="542">
        <v>229.59899999999999</v>
      </c>
    </row>
    <row r="773" spans="1:7" x14ac:dyDescent="0.2">
      <c r="A773" s="445">
        <v>825</v>
      </c>
      <c r="B773" s="442" t="s">
        <v>1016</v>
      </c>
      <c r="C773" s="442" t="s">
        <v>1022</v>
      </c>
      <c r="D773" s="542">
        <v>249.10599999999999</v>
      </c>
      <c r="E773" s="542">
        <v>257.81599999999997</v>
      </c>
      <c r="F773" s="542">
        <v>164.36641</v>
      </c>
      <c r="G773" s="542">
        <v>229.07300000000001</v>
      </c>
    </row>
    <row r="774" spans="1:7" x14ac:dyDescent="0.2">
      <c r="A774" s="445">
        <v>826</v>
      </c>
      <c r="B774" s="442" t="s">
        <v>1016</v>
      </c>
      <c r="C774" s="442" t="s">
        <v>1023</v>
      </c>
      <c r="D774" s="542">
        <v>250.536</v>
      </c>
      <c r="E774" s="542">
        <v>259.29599999999999</v>
      </c>
      <c r="F774" s="542">
        <v>165.30996000000002</v>
      </c>
      <c r="G774" s="542">
        <v>230.38800000000001</v>
      </c>
    </row>
    <row r="775" spans="1:7" x14ac:dyDescent="0.2">
      <c r="A775" s="445">
        <v>827</v>
      </c>
      <c r="B775" s="442" t="s">
        <v>1016</v>
      </c>
      <c r="C775" s="442" t="s">
        <v>1024</v>
      </c>
      <c r="D775" s="542">
        <v>249.964</v>
      </c>
      <c r="E775" s="542">
        <v>258.70400000000001</v>
      </c>
      <c r="F775" s="542">
        <v>164.93254000000002</v>
      </c>
      <c r="G775" s="542">
        <v>229.86199999999999</v>
      </c>
    </row>
    <row r="776" spans="1:7" x14ac:dyDescent="0.2">
      <c r="A776" s="445">
        <v>828</v>
      </c>
      <c r="B776" s="442" t="s">
        <v>1016</v>
      </c>
      <c r="C776" s="442" t="s">
        <v>1025</v>
      </c>
      <c r="D776" s="542">
        <v>253.68200000000002</v>
      </c>
      <c r="E776" s="542">
        <v>262.55200000000002</v>
      </c>
      <c r="F776" s="542">
        <v>167.38577000000001</v>
      </c>
      <c r="G776" s="542">
        <v>233.28100000000001</v>
      </c>
    </row>
    <row r="777" spans="1:7" x14ac:dyDescent="0.2">
      <c r="A777" s="445">
        <v>829</v>
      </c>
      <c r="B777" s="442" t="s">
        <v>1016</v>
      </c>
      <c r="C777" s="442" t="s">
        <v>1026</v>
      </c>
      <c r="D777" s="542">
        <v>256.54200000000003</v>
      </c>
      <c r="E777" s="542">
        <v>265.512</v>
      </c>
      <c r="F777" s="542">
        <v>169.27287000000001</v>
      </c>
      <c r="G777" s="542">
        <v>235.911</v>
      </c>
    </row>
    <row r="778" spans="1:7" x14ac:dyDescent="0.2">
      <c r="A778" s="445">
        <v>830</v>
      </c>
      <c r="B778" s="442" t="s">
        <v>1016</v>
      </c>
      <c r="C778" s="442" t="s">
        <v>1026</v>
      </c>
      <c r="D778" s="542">
        <v>256.54200000000003</v>
      </c>
      <c r="E778" s="542">
        <v>265.512</v>
      </c>
      <c r="F778" s="542">
        <v>169.27287000000001</v>
      </c>
      <c r="G778" s="542">
        <v>235.911</v>
      </c>
    </row>
    <row r="779" spans="1:7" x14ac:dyDescent="0.2">
      <c r="A779" s="445">
        <v>831</v>
      </c>
      <c r="B779" s="442" t="s">
        <v>1016</v>
      </c>
      <c r="C779" s="442" t="s">
        <v>1026</v>
      </c>
      <c r="D779" s="542">
        <v>256.54200000000003</v>
      </c>
      <c r="E779" s="542">
        <v>265.512</v>
      </c>
      <c r="F779" s="542">
        <v>169.27287000000001</v>
      </c>
      <c r="G779" s="542">
        <v>235.911</v>
      </c>
    </row>
    <row r="780" spans="1:7" x14ac:dyDescent="0.2">
      <c r="A780" s="445">
        <v>832</v>
      </c>
      <c r="B780" s="442" t="s">
        <v>1027</v>
      </c>
      <c r="C780" s="442" t="s">
        <v>1028</v>
      </c>
      <c r="D780" s="542">
        <v>261.976</v>
      </c>
      <c r="E780" s="542">
        <v>271.13600000000002</v>
      </c>
      <c r="F780" s="542">
        <v>172.85836</v>
      </c>
      <c r="G780" s="542">
        <v>240.90800000000002</v>
      </c>
    </row>
    <row r="781" spans="1:7" x14ac:dyDescent="0.2">
      <c r="A781" s="445">
        <v>833</v>
      </c>
      <c r="B781" s="442" t="s">
        <v>1027</v>
      </c>
      <c r="C781" s="442" t="s">
        <v>1029</v>
      </c>
      <c r="D781" s="542">
        <v>261.976</v>
      </c>
      <c r="E781" s="542">
        <v>271.13600000000002</v>
      </c>
      <c r="F781" s="542">
        <v>172.85836</v>
      </c>
      <c r="G781" s="542">
        <v>240.90800000000002</v>
      </c>
    </row>
    <row r="782" spans="1:7" x14ac:dyDescent="0.2">
      <c r="A782" s="445">
        <v>834</v>
      </c>
      <c r="B782" s="442" t="s">
        <v>1027</v>
      </c>
      <c r="C782" s="442" t="s">
        <v>1030</v>
      </c>
      <c r="D782" s="542">
        <v>261.404</v>
      </c>
      <c r="E782" s="542">
        <v>270.54399999999998</v>
      </c>
      <c r="F782" s="542">
        <v>172.48094</v>
      </c>
      <c r="G782" s="542">
        <v>240.38200000000001</v>
      </c>
    </row>
    <row r="783" spans="1:7" x14ac:dyDescent="0.2">
      <c r="A783" s="445">
        <v>835</v>
      </c>
      <c r="B783" s="442" t="s">
        <v>1027</v>
      </c>
      <c r="C783" s="442" t="s">
        <v>462</v>
      </c>
      <c r="D783" s="542">
        <v>278.56400000000002</v>
      </c>
      <c r="E783" s="542">
        <v>288.30399999999997</v>
      </c>
      <c r="F783" s="542">
        <v>183.80354</v>
      </c>
      <c r="G783" s="542">
        <v>256.16199999999998</v>
      </c>
    </row>
    <row r="784" spans="1:7" x14ac:dyDescent="0.2">
      <c r="A784" s="445">
        <v>836</v>
      </c>
      <c r="B784" s="442" t="s">
        <v>1027</v>
      </c>
      <c r="C784" s="442" t="s">
        <v>1031</v>
      </c>
      <c r="D784" s="542">
        <v>262.262</v>
      </c>
      <c r="E784" s="542">
        <v>271.43200000000002</v>
      </c>
      <c r="F784" s="542">
        <v>173.04707000000002</v>
      </c>
      <c r="G784" s="542">
        <v>241.17100000000002</v>
      </c>
    </row>
    <row r="785" spans="1:7" x14ac:dyDescent="0.2">
      <c r="A785" s="445">
        <v>837</v>
      </c>
      <c r="B785" s="442" t="s">
        <v>1027</v>
      </c>
      <c r="C785" s="442" t="s">
        <v>1031</v>
      </c>
      <c r="D785" s="542">
        <v>262.262</v>
      </c>
      <c r="E785" s="542">
        <v>271.43200000000002</v>
      </c>
      <c r="F785" s="542">
        <v>173.04707000000002</v>
      </c>
      <c r="G785" s="542">
        <v>241.17100000000002</v>
      </c>
    </row>
    <row r="786" spans="1:7" x14ac:dyDescent="0.2">
      <c r="A786" s="445">
        <v>838</v>
      </c>
      <c r="B786" s="442" t="s">
        <v>1027</v>
      </c>
      <c r="C786" s="442" t="s">
        <v>1032</v>
      </c>
      <c r="D786" s="542">
        <v>279.42199999999997</v>
      </c>
      <c r="E786" s="542">
        <v>289.19200000000001</v>
      </c>
      <c r="F786" s="542">
        <v>184.36967000000001</v>
      </c>
      <c r="G786" s="542">
        <v>256.95100000000002</v>
      </c>
    </row>
    <row r="787" spans="1:7" x14ac:dyDescent="0.2">
      <c r="A787" s="445">
        <v>840</v>
      </c>
      <c r="B787" s="442" t="s">
        <v>1033</v>
      </c>
      <c r="C787" s="442" t="s">
        <v>1034</v>
      </c>
      <c r="D787" s="542">
        <v>258.54399999999998</v>
      </c>
      <c r="E787" s="542">
        <v>267.584</v>
      </c>
      <c r="F787" s="542">
        <v>170.59384</v>
      </c>
      <c r="G787" s="542">
        <v>237.75200000000001</v>
      </c>
    </row>
    <row r="788" spans="1:7" x14ac:dyDescent="0.2">
      <c r="A788" s="445">
        <v>841</v>
      </c>
      <c r="B788" s="442" t="s">
        <v>1033</v>
      </c>
      <c r="C788" s="442" t="s">
        <v>1034</v>
      </c>
      <c r="D788" s="542">
        <v>258.54399999999998</v>
      </c>
      <c r="E788" s="542">
        <v>267.584</v>
      </c>
      <c r="F788" s="542">
        <v>170.59384</v>
      </c>
      <c r="G788" s="542">
        <v>237.75200000000001</v>
      </c>
    </row>
    <row r="789" spans="1:7" x14ac:dyDescent="0.2">
      <c r="A789" s="445">
        <v>842</v>
      </c>
      <c r="B789" s="442" t="s">
        <v>1033</v>
      </c>
      <c r="C789" s="442" t="s">
        <v>1035</v>
      </c>
      <c r="D789" s="542">
        <v>251.108</v>
      </c>
      <c r="E789" s="542">
        <v>259.88799999999998</v>
      </c>
      <c r="F789" s="542">
        <v>165.68738000000002</v>
      </c>
      <c r="G789" s="542">
        <v>230.91399999999999</v>
      </c>
    </row>
    <row r="790" spans="1:7" x14ac:dyDescent="0.2">
      <c r="A790" s="445">
        <v>843</v>
      </c>
      <c r="B790" s="442" t="s">
        <v>1033</v>
      </c>
      <c r="C790" s="442" t="s">
        <v>1036</v>
      </c>
      <c r="D790" s="542">
        <v>254.54</v>
      </c>
      <c r="E790" s="542">
        <v>263.44</v>
      </c>
      <c r="F790" s="542">
        <v>167.95190000000002</v>
      </c>
      <c r="G790" s="542">
        <v>234.07</v>
      </c>
    </row>
    <row r="791" spans="1:7" x14ac:dyDescent="0.2">
      <c r="A791" s="445">
        <v>844</v>
      </c>
      <c r="B791" s="442" t="s">
        <v>1033</v>
      </c>
      <c r="C791" s="442" t="s">
        <v>1035</v>
      </c>
      <c r="D791" s="542">
        <v>251.108</v>
      </c>
      <c r="E791" s="542">
        <v>259.88799999999998</v>
      </c>
      <c r="F791" s="542">
        <v>165.68738000000002</v>
      </c>
      <c r="G791" s="542">
        <v>230.91399999999999</v>
      </c>
    </row>
    <row r="792" spans="1:7" x14ac:dyDescent="0.2">
      <c r="A792" s="445">
        <v>845</v>
      </c>
      <c r="B792" s="442" t="s">
        <v>1033</v>
      </c>
      <c r="C792" s="442" t="s">
        <v>1037</v>
      </c>
      <c r="D792" s="542">
        <v>250.822</v>
      </c>
      <c r="E792" s="542">
        <v>259.59199999999998</v>
      </c>
      <c r="F792" s="542">
        <v>165.49867</v>
      </c>
      <c r="G792" s="542">
        <v>230.65100000000001</v>
      </c>
    </row>
    <row r="793" spans="1:7" x14ac:dyDescent="0.2">
      <c r="A793" s="445">
        <v>846</v>
      </c>
      <c r="B793" s="442" t="s">
        <v>1033</v>
      </c>
      <c r="C793" s="442" t="s">
        <v>1038</v>
      </c>
      <c r="D793" s="542">
        <v>254.54</v>
      </c>
      <c r="E793" s="542">
        <v>263.44</v>
      </c>
      <c r="F793" s="542">
        <v>167.95190000000002</v>
      </c>
      <c r="G793" s="542">
        <v>234.07</v>
      </c>
    </row>
    <row r="794" spans="1:7" x14ac:dyDescent="0.2">
      <c r="A794" s="445">
        <v>847</v>
      </c>
      <c r="B794" s="442" t="s">
        <v>1033</v>
      </c>
      <c r="C794" s="442" t="s">
        <v>1038</v>
      </c>
      <c r="D794" s="542">
        <v>254.54</v>
      </c>
      <c r="E794" s="542">
        <v>263.44</v>
      </c>
      <c r="F794" s="542">
        <v>167.95190000000002</v>
      </c>
      <c r="G794" s="542">
        <v>234.07</v>
      </c>
    </row>
    <row r="795" spans="1:7" x14ac:dyDescent="0.2">
      <c r="A795" s="445">
        <v>850</v>
      </c>
      <c r="B795" s="442" t="s">
        <v>1039</v>
      </c>
      <c r="C795" s="442" t="s">
        <v>1040</v>
      </c>
      <c r="D795" s="542">
        <v>250.822</v>
      </c>
      <c r="E795" s="542">
        <v>259.59199999999998</v>
      </c>
      <c r="F795" s="542">
        <v>165.49867</v>
      </c>
      <c r="G795" s="542">
        <v>230.65100000000001</v>
      </c>
    </row>
    <row r="796" spans="1:7" x14ac:dyDescent="0.2">
      <c r="A796" s="445">
        <v>851</v>
      </c>
      <c r="B796" s="442" t="s">
        <v>1039</v>
      </c>
      <c r="C796" s="442" t="s">
        <v>1041</v>
      </c>
      <c r="D796" s="542">
        <v>248.24799999999999</v>
      </c>
      <c r="E796" s="542">
        <v>256.928</v>
      </c>
      <c r="F796" s="542">
        <v>163.80028000000001</v>
      </c>
      <c r="G796" s="542">
        <v>228.28399999999999</v>
      </c>
    </row>
    <row r="797" spans="1:7" x14ac:dyDescent="0.2">
      <c r="A797" s="445">
        <v>852</v>
      </c>
      <c r="B797" s="442" t="s">
        <v>1039</v>
      </c>
      <c r="C797" s="442" t="s">
        <v>1041</v>
      </c>
      <c r="D797" s="542">
        <v>248.24799999999999</v>
      </c>
      <c r="E797" s="542">
        <v>256.928</v>
      </c>
      <c r="F797" s="542">
        <v>163.80028000000001</v>
      </c>
      <c r="G797" s="542">
        <v>228.28399999999999</v>
      </c>
    </row>
    <row r="798" spans="1:7" x14ac:dyDescent="0.2">
      <c r="A798" s="445">
        <v>853</v>
      </c>
      <c r="B798" s="442" t="s">
        <v>1039</v>
      </c>
      <c r="C798" s="442" t="s">
        <v>1040</v>
      </c>
      <c r="D798" s="542">
        <v>250.822</v>
      </c>
      <c r="E798" s="542">
        <v>259.59199999999998</v>
      </c>
      <c r="F798" s="542">
        <v>165.49867</v>
      </c>
      <c r="G798" s="542">
        <v>230.65100000000001</v>
      </c>
    </row>
    <row r="799" spans="1:7" x14ac:dyDescent="0.2">
      <c r="A799" s="445">
        <v>855</v>
      </c>
      <c r="B799" s="442" t="s">
        <v>1039</v>
      </c>
      <c r="C799" s="442" t="s">
        <v>1042</v>
      </c>
      <c r="D799" s="542">
        <v>248.82</v>
      </c>
      <c r="E799" s="542">
        <v>257.52</v>
      </c>
      <c r="F799" s="542">
        <v>164.17770000000002</v>
      </c>
      <c r="G799" s="542">
        <v>228.81</v>
      </c>
    </row>
    <row r="800" spans="1:7" x14ac:dyDescent="0.2">
      <c r="A800" s="445">
        <v>856</v>
      </c>
      <c r="B800" s="442" t="s">
        <v>1039</v>
      </c>
      <c r="C800" s="442" t="s">
        <v>1043</v>
      </c>
      <c r="D800" s="542">
        <v>244.816</v>
      </c>
      <c r="E800" s="542">
        <v>253.376</v>
      </c>
      <c r="F800" s="542">
        <v>161.53576000000001</v>
      </c>
      <c r="G800" s="542">
        <v>225.12799999999999</v>
      </c>
    </row>
    <row r="801" spans="1:7" x14ac:dyDescent="0.2">
      <c r="A801" s="445">
        <v>857</v>
      </c>
      <c r="B801" s="442" t="s">
        <v>1039</v>
      </c>
      <c r="C801" s="442" t="s">
        <v>1043</v>
      </c>
      <c r="D801" s="542">
        <v>244.816</v>
      </c>
      <c r="E801" s="542">
        <v>253.376</v>
      </c>
      <c r="F801" s="542">
        <v>161.53576000000001</v>
      </c>
      <c r="G801" s="542">
        <v>225.12799999999999</v>
      </c>
    </row>
    <row r="802" spans="1:7" x14ac:dyDescent="0.2">
      <c r="A802" s="445">
        <v>859</v>
      </c>
      <c r="B802" s="442" t="s">
        <v>1039</v>
      </c>
      <c r="C802" s="442" t="s">
        <v>1044</v>
      </c>
      <c r="D802" s="542">
        <v>249.392</v>
      </c>
      <c r="E802" s="542">
        <v>258.11200000000002</v>
      </c>
      <c r="F802" s="542">
        <v>164.55512000000002</v>
      </c>
      <c r="G802" s="542">
        <v>229.33600000000001</v>
      </c>
    </row>
    <row r="803" spans="1:7" x14ac:dyDescent="0.2">
      <c r="A803" s="445">
        <v>860</v>
      </c>
      <c r="B803" s="442" t="s">
        <v>1039</v>
      </c>
      <c r="C803" s="442" t="s">
        <v>1045</v>
      </c>
      <c r="D803" s="542">
        <v>253.11</v>
      </c>
      <c r="E803" s="542">
        <v>261.95999999999998</v>
      </c>
      <c r="F803" s="542">
        <v>167.00835000000001</v>
      </c>
      <c r="G803" s="542">
        <v>232.755</v>
      </c>
    </row>
    <row r="804" spans="1:7" x14ac:dyDescent="0.2">
      <c r="A804" s="445">
        <v>863</v>
      </c>
      <c r="B804" s="442" t="s">
        <v>1039</v>
      </c>
      <c r="C804" s="442" t="s">
        <v>1046</v>
      </c>
      <c r="D804" s="542">
        <v>249.964</v>
      </c>
      <c r="E804" s="542">
        <v>258.70400000000001</v>
      </c>
      <c r="F804" s="542">
        <v>164.93254000000002</v>
      </c>
      <c r="G804" s="542">
        <v>229.86199999999999</v>
      </c>
    </row>
    <row r="805" spans="1:7" x14ac:dyDescent="0.2">
      <c r="A805" s="445">
        <v>864</v>
      </c>
      <c r="B805" s="442" t="s">
        <v>1039</v>
      </c>
      <c r="C805" s="442" t="s">
        <v>1047</v>
      </c>
      <c r="D805" s="542">
        <v>246.24600000000001</v>
      </c>
      <c r="E805" s="542">
        <v>254.85599999999999</v>
      </c>
      <c r="F805" s="542">
        <v>162.47931</v>
      </c>
      <c r="G805" s="542">
        <v>226.44299999999998</v>
      </c>
    </row>
    <row r="806" spans="1:7" x14ac:dyDescent="0.2">
      <c r="A806" s="445">
        <v>865</v>
      </c>
      <c r="B806" s="442" t="s">
        <v>1039</v>
      </c>
      <c r="C806" s="442" t="s">
        <v>1048</v>
      </c>
      <c r="D806" s="542">
        <v>247.96199999999999</v>
      </c>
      <c r="E806" s="542">
        <v>256.63200000000001</v>
      </c>
      <c r="F806" s="542">
        <v>163.61157</v>
      </c>
      <c r="G806" s="542">
        <v>228.02099999999999</v>
      </c>
    </row>
    <row r="807" spans="1:7" x14ac:dyDescent="0.2">
      <c r="A807" s="445">
        <v>870</v>
      </c>
      <c r="B807" s="442" t="s">
        <v>1049</v>
      </c>
      <c r="C807" s="442" t="s">
        <v>1050</v>
      </c>
      <c r="D807" s="542">
        <v>248.82</v>
      </c>
      <c r="E807" s="542">
        <v>257.52</v>
      </c>
      <c r="F807" s="542">
        <v>164.17770000000002</v>
      </c>
      <c r="G807" s="542">
        <v>228.81</v>
      </c>
    </row>
    <row r="808" spans="1:7" x14ac:dyDescent="0.2">
      <c r="A808" s="445">
        <v>871</v>
      </c>
      <c r="B808" s="442" t="s">
        <v>1049</v>
      </c>
      <c r="C808" s="442" t="s">
        <v>1050</v>
      </c>
      <c r="D808" s="542">
        <v>248.82</v>
      </c>
      <c r="E808" s="542">
        <v>257.52</v>
      </c>
      <c r="F808" s="542">
        <v>164.17770000000002</v>
      </c>
      <c r="G808" s="542">
        <v>228.81</v>
      </c>
    </row>
    <row r="809" spans="1:7" x14ac:dyDescent="0.2">
      <c r="A809" s="445">
        <v>872</v>
      </c>
      <c r="B809" s="442" t="s">
        <v>1049</v>
      </c>
      <c r="C809" s="442" t="s">
        <v>1050</v>
      </c>
      <c r="D809" s="542">
        <v>248.82</v>
      </c>
      <c r="E809" s="542">
        <v>257.52</v>
      </c>
      <c r="F809" s="542">
        <v>164.17770000000002</v>
      </c>
      <c r="G809" s="542">
        <v>228.81</v>
      </c>
    </row>
    <row r="810" spans="1:7" x14ac:dyDescent="0.2">
      <c r="A810" s="445">
        <v>873</v>
      </c>
      <c r="B810" s="442" t="s">
        <v>1049</v>
      </c>
      <c r="C810" s="442" t="s">
        <v>1051</v>
      </c>
      <c r="D810" s="542">
        <v>249.392</v>
      </c>
      <c r="E810" s="542">
        <v>258.11200000000002</v>
      </c>
      <c r="F810" s="542">
        <v>164.55512000000002</v>
      </c>
      <c r="G810" s="542">
        <v>229.33600000000001</v>
      </c>
    </row>
    <row r="811" spans="1:7" x14ac:dyDescent="0.2">
      <c r="A811" s="445">
        <v>874</v>
      </c>
      <c r="B811" s="442" t="s">
        <v>1049</v>
      </c>
      <c r="C811" s="442" t="s">
        <v>1052</v>
      </c>
      <c r="D811" s="542">
        <v>249.678</v>
      </c>
      <c r="E811" s="542">
        <v>258.40800000000002</v>
      </c>
      <c r="F811" s="542">
        <v>164.74383</v>
      </c>
      <c r="G811" s="542">
        <v>229.59899999999999</v>
      </c>
    </row>
    <row r="812" spans="1:7" x14ac:dyDescent="0.2">
      <c r="A812" s="445">
        <v>875</v>
      </c>
      <c r="B812" s="442" t="s">
        <v>1049</v>
      </c>
      <c r="C812" s="442" t="s">
        <v>1053</v>
      </c>
      <c r="D812" s="542">
        <v>249.964</v>
      </c>
      <c r="E812" s="542">
        <v>258.70400000000001</v>
      </c>
      <c r="F812" s="542">
        <v>164.93254000000002</v>
      </c>
      <c r="G812" s="542">
        <v>229.86199999999999</v>
      </c>
    </row>
    <row r="813" spans="1:7" x14ac:dyDescent="0.2">
      <c r="A813" s="445">
        <v>877</v>
      </c>
      <c r="B813" s="442" t="s">
        <v>1049</v>
      </c>
      <c r="C813" s="442" t="s">
        <v>1054</v>
      </c>
      <c r="D813" s="542">
        <v>246.53200000000001</v>
      </c>
      <c r="E813" s="542">
        <v>255.15199999999999</v>
      </c>
      <c r="F813" s="542">
        <v>162.66802000000001</v>
      </c>
      <c r="G813" s="542">
        <v>226.70599999999999</v>
      </c>
    </row>
    <row r="814" spans="1:7" x14ac:dyDescent="0.2">
      <c r="A814" s="445">
        <v>878</v>
      </c>
      <c r="B814" s="442" t="s">
        <v>1049</v>
      </c>
      <c r="C814" s="442" t="s">
        <v>1055</v>
      </c>
      <c r="D814" s="542">
        <v>245.96</v>
      </c>
      <c r="E814" s="542">
        <v>254.56</v>
      </c>
      <c r="F814" s="542">
        <v>162.29060000000001</v>
      </c>
      <c r="G814" s="542">
        <v>226.18</v>
      </c>
    </row>
    <row r="815" spans="1:7" x14ac:dyDescent="0.2">
      <c r="A815" s="445">
        <v>879</v>
      </c>
      <c r="B815" s="442" t="s">
        <v>1049</v>
      </c>
      <c r="C815" s="442" t="s">
        <v>1056</v>
      </c>
      <c r="D815" s="542">
        <v>241.95599999999999</v>
      </c>
      <c r="E815" s="542">
        <v>250.416</v>
      </c>
      <c r="F815" s="542">
        <v>159.64866000000001</v>
      </c>
      <c r="G815" s="542">
        <v>222.49799999999999</v>
      </c>
    </row>
    <row r="816" spans="1:7" x14ac:dyDescent="0.2">
      <c r="A816" s="445">
        <v>880</v>
      </c>
      <c r="B816" s="442" t="s">
        <v>1049</v>
      </c>
      <c r="C816" s="442" t="s">
        <v>1057</v>
      </c>
      <c r="D816" s="542">
        <v>245.102</v>
      </c>
      <c r="E816" s="542">
        <v>253.672</v>
      </c>
      <c r="F816" s="542">
        <v>161.72447</v>
      </c>
      <c r="G816" s="542">
        <v>225.39099999999999</v>
      </c>
    </row>
    <row r="817" spans="1:7" x14ac:dyDescent="0.2">
      <c r="A817" s="445">
        <v>881</v>
      </c>
      <c r="B817" s="442" t="s">
        <v>1049</v>
      </c>
      <c r="C817" s="442" t="s">
        <v>1058</v>
      </c>
      <c r="D817" s="542">
        <v>250.25</v>
      </c>
      <c r="E817" s="542">
        <v>259</v>
      </c>
      <c r="F817" s="542">
        <v>165.12125</v>
      </c>
      <c r="G817" s="542">
        <v>230.125</v>
      </c>
    </row>
    <row r="818" spans="1:7" x14ac:dyDescent="0.2">
      <c r="A818" s="445">
        <v>882</v>
      </c>
      <c r="B818" s="442" t="s">
        <v>1049</v>
      </c>
      <c r="C818" s="442" t="s">
        <v>1059</v>
      </c>
      <c r="D818" s="542">
        <v>253.11</v>
      </c>
      <c r="E818" s="542">
        <v>261.95999999999998</v>
      </c>
      <c r="F818" s="542">
        <v>167.00835000000001</v>
      </c>
      <c r="G818" s="542">
        <v>232.755</v>
      </c>
    </row>
    <row r="819" spans="1:7" x14ac:dyDescent="0.2">
      <c r="A819" s="445">
        <v>883</v>
      </c>
      <c r="B819" s="442" t="s">
        <v>1049</v>
      </c>
      <c r="C819" s="442" t="s">
        <v>1060</v>
      </c>
      <c r="D819" s="542">
        <v>254.25399999999999</v>
      </c>
      <c r="E819" s="542">
        <v>263.14400000000001</v>
      </c>
      <c r="F819" s="542">
        <v>167.76319000000001</v>
      </c>
      <c r="G819" s="542">
        <v>233.80700000000002</v>
      </c>
    </row>
    <row r="820" spans="1:7" x14ac:dyDescent="0.2">
      <c r="A820" s="445">
        <v>884</v>
      </c>
      <c r="B820" s="442" t="s">
        <v>1049</v>
      </c>
      <c r="C820" s="442" t="s">
        <v>1061</v>
      </c>
      <c r="D820" s="542">
        <v>251.39400000000001</v>
      </c>
      <c r="E820" s="542">
        <v>260.18400000000003</v>
      </c>
      <c r="F820" s="542">
        <v>165.87609</v>
      </c>
      <c r="G820" s="542">
        <v>231.17699999999999</v>
      </c>
    </row>
    <row r="821" spans="1:7" x14ac:dyDescent="0.2">
      <c r="A821" s="445">
        <v>885</v>
      </c>
      <c r="B821" s="442" t="s">
        <v>967</v>
      </c>
      <c r="C821" s="442" t="s">
        <v>1001</v>
      </c>
      <c r="D821" s="542">
        <v>235.37799999999999</v>
      </c>
      <c r="E821" s="542">
        <v>243.60799999999998</v>
      </c>
      <c r="F821" s="542">
        <v>155.30832999999998</v>
      </c>
      <c r="G821" s="542">
        <v>216.44899999999998</v>
      </c>
    </row>
    <row r="822" spans="1:7" x14ac:dyDescent="0.2">
      <c r="A822" s="445">
        <v>889</v>
      </c>
      <c r="B822" s="442" t="s">
        <v>1062</v>
      </c>
      <c r="C822" s="442" t="s">
        <v>1054</v>
      </c>
      <c r="D822" s="542">
        <v>301.15799999999996</v>
      </c>
      <c r="E822" s="542">
        <v>311.68799999999999</v>
      </c>
      <c r="F822" s="542">
        <v>198.71162999999999</v>
      </c>
      <c r="G822" s="542">
        <v>276.93899999999996</v>
      </c>
    </row>
    <row r="823" spans="1:7" x14ac:dyDescent="0.2">
      <c r="A823" s="445">
        <v>890</v>
      </c>
      <c r="B823" s="442" t="s">
        <v>1062</v>
      </c>
      <c r="C823" s="442" t="s">
        <v>1054</v>
      </c>
      <c r="D823" s="542">
        <v>301.15799999999996</v>
      </c>
      <c r="E823" s="542">
        <v>311.68799999999999</v>
      </c>
      <c r="F823" s="542">
        <v>198.71162999999999</v>
      </c>
      <c r="G823" s="542">
        <v>276.93899999999996</v>
      </c>
    </row>
    <row r="824" spans="1:7" x14ac:dyDescent="0.2">
      <c r="A824" s="445">
        <v>891</v>
      </c>
      <c r="B824" s="442" t="s">
        <v>1062</v>
      </c>
      <c r="C824" s="442" t="s">
        <v>1054</v>
      </c>
      <c r="D824" s="542">
        <v>301.15799999999996</v>
      </c>
      <c r="E824" s="542">
        <v>311.68799999999999</v>
      </c>
      <c r="F824" s="542">
        <v>198.71162999999999</v>
      </c>
      <c r="G824" s="542">
        <v>276.93899999999996</v>
      </c>
    </row>
    <row r="825" spans="1:7" x14ac:dyDescent="0.2">
      <c r="A825" s="445">
        <v>893</v>
      </c>
      <c r="B825" s="442" t="s">
        <v>1062</v>
      </c>
      <c r="C825" s="442" t="s">
        <v>1063</v>
      </c>
      <c r="D825" s="542">
        <v>282.28199999999998</v>
      </c>
      <c r="E825" s="542">
        <v>292.15199999999999</v>
      </c>
      <c r="F825" s="542">
        <v>186.25677000000002</v>
      </c>
      <c r="G825" s="542">
        <v>259.58100000000002</v>
      </c>
    </row>
    <row r="826" spans="1:7" x14ac:dyDescent="0.2">
      <c r="A826" s="445">
        <v>894</v>
      </c>
      <c r="B826" s="442" t="s">
        <v>1062</v>
      </c>
      <c r="C826" s="442" t="s">
        <v>1064</v>
      </c>
      <c r="D826" s="542">
        <v>269.12599999999998</v>
      </c>
      <c r="E826" s="542">
        <v>278.536</v>
      </c>
      <c r="F826" s="542">
        <v>177.57611</v>
      </c>
      <c r="G826" s="542">
        <v>247.48299999999998</v>
      </c>
    </row>
    <row r="827" spans="1:7" x14ac:dyDescent="0.2">
      <c r="A827" s="445">
        <v>895</v>
      </c>
      <c r="B827" s="442" t="s">
        <v>1062</v>
      </c>
      <c r="C827" s="442" t="s">
        <v>1064</v>
      </c>
      <c r="D827" s="542">
        <v>269.12599999999998</v>
      </c>
      <c r="E827" s="542">
        <v>278.536</v>
      </c>
      <c r="F827" s="542">
        <v>177.57611</v>
      </c>
      <c r="G827" s="542">
        <v>247.48299999999998</v>
      </c>
    </row>
    <row r="828" spans="1:7" x14ac:dyDescent="0.2">
      <c r="A828" s="445">
        <v>897</v>
      </c>
      <c r="B828" s="442" t="s">
        <v>1062</v>
      </c>
      <c r="C828" s="442" t="s">
        <v>1065</v>
      </c>
      <c r="D828" s="542">
        <v>267.98200000000003</v>
      </c>
      <c r="E828" s="542">
        <v>277.35200000000003</v>
      </c>
      <c r="F828" s="542">
        <v>176.82127000000003</v>
      </c>
      <c r="G828" s="542">
        <v>246.43100000000001</v>
      </c>
    </row>
    <row r="829" spans="1:7" x14ac:dyDescent="0.2">
      <c r="A829" s="445">
        <v>898</v>
      </c>
      <c r="B829" s="442" t="s">
        <v>1062</v>
      </c>
      <c r="C829" s="442" t="s">
        <v>1066</v>
      </c>
      <c r="D829" s="542">
        <v>270.27</v>
      </c>
      <c r="E829" s="542">
        <v>279.71999999999997</v>
      </c>
      <c r="F829" s="542">
        <v>178.33095</v>
      </c>
      <c r="G829" s="542">
        <v>248.535</v>
      </c>
    </row>
    <row r="830" spans="1:7" x14ac:dyDescent="0.2">
      <c r="A830" s="445">
        <v>900</v>
      </c>
      <c r="B830" s="442" t="s">
        <v>1067</v>
      </c>
      <c r="C830" s="442" t="s">
        <v>1068</v>
      </c>
      <c r="D830" s="542">
        <v>318.03200000000004</v>
      </c>
      <c r="E830" s="542">
        <v>329.15200000000004</v>
      </c>
      <c r="F830" s="542">
        <v>209.84552000000002</v>
      </c>
      <c r="G830" s="542">
        <v>292.45600000000002</v>
      </c>
    </row>
    <row r="831" spans="1:7" x14ac:dyDescent="0.2">
      <c r="A831" s="445">
        <v>901</v>
      </c>
      <c r="B831" s="442" t="s">
        <v>1067</v>
      </c>
      <c r="C831" s="442" t="s">
        <v>1068</v>
      </c>
      <c r="D831" s="542">
        <v>318.03200000000004</v>
      </c>
      <c r="E831" s="542">
        <v>329.15200000000004</v>
      </c>
      <c r="F831" s="542">
        <v>209.84552000000002</v>
      </c>
      <c r="G831" s="542">
        <v>292.45600000000002</v>
      </c>
    </row>
    <row r="832" spans="1:7" x14ac:dyDescent="0.2">
      <c r="A832" s="445">
        <v>902</v>
      </c>
      <c r="B832" s="442" t="s">
        <v>1067</v>
      </c>
      <c r="C832" s="442" t="s">
        <v>1068</v>
      </c>
      <c r="D832" s="542">
        <v>318.03200000000004</v>
      </c>
      <c r="E832" s="542">
        <v>329.15200000000004</v>
      </c>
      <c r="F832" s="542">
        <v>209.84552000000002</v>
      </c>
      <c r="G832" s="542">
        <v>292.45600000000002</v>
      </c>
    </row>
    <row r="833" spans="1:7" x14ac:dyDescent="0.2">
      <c r="A833" s="445">
        <v>903</v>
      </c>
      <c r="B833" s="442" t="s">
        <v>1067</v>
      </c>
      <c r="C833" s="442" t="s">
        <v>1069</v>
      </c>
      <c r="D833" s="542">
        <v>309.166</v>
      </c>
      <c r="E833" s="542">
        <v>319.976</v>
      </c>
      <c r="F833" s="542">
        <v>203.99551</v>
      </c>
      <c r="G833" s="542">
        <v>284.303</v>
      </c>
    </row>
    <row r="834" spans="1:7" x14ac:dyDescent="0.2">
      <c r="A834" s="445">
        <v>904</v>
      </c>
      <c r="B834" s="442" t="s">
        <v>1067</v>
      </c>
      <c r="C834" s="442" t="s">
        <v>1069</v>
      </c>
      <c r="D834" s="542">
        <v>309.166</v>
      </c>
      <c r="E834" s="542">
        <v>319.976</v>
      </c>
      <c r="F834" s="542">
        <v>203.99551</v>
      </c>
      <c r="G834" s="542">
        <v>284.303</v>
      </c>
    </row>
    <row r="835" spans="1:7" x14ac:dyDescent="0.2">
      <c r="A835" s="445">
        <v>905</v>
      </c>
      <c r="B835" s="442" t="s">
        <v>1067</v>
      </c>
      <c r="C835" s="442" t="s">
        <v>1069</v>
      </c>
      <c r="D835" s="542">
        <v>309.166</v>
      </c>
      <c r="E835" s="542">
        <v>319.976</v>
      </c>
      <c r="F835" s="542">
        <v>203.99551</v>
      </c>
      <c r="G835" s="542">
        <v>284.303</v>
      </c>
    </row>
    <row r="836" spans="1:7" x14ac:dyDescent="0.2">
      <c r="A836" s="445">
        <v>906</v>
      </c>
      <c r="B836" s="442" t="s">
        <v>1067</v>
      </c>
      <c r="C836" s="442" t="s">
        <v>1070</v>
      </c>
      <c r="D836" s="542">
        <v>311.74</v>
      </c>
      <c r="E836" s="542">
        <v>322.64000000000004</v>
      </c>
      <c r="F836" s="542">
        <v>205.69390000000001</v>
      </c>
      <c r="G836" s="542">
        <v>286.67</v>
      </c>
    </row>
    <row r="837" spans="1:7" x14ac:dyDescent="0.2">
      <c r="A837" s="445">
        <v>907</v>
      </c>
      <c r="B837" s="442" t="s">
        <v>1067</v>
      </c>
      <c r="C837" s="442" t="s">
        <v>1070</v>
      </c>
      <c r="D837" s="542">
        <v>311.74</v>
      </c>
      <c r="E837" s="542">
        <v>322.64000000000004</v>
      </c>
      <c r="F837" s="542">
        <v>205.69390000000001</v>
      </c>
      <c r="G837" s="542">
        <v>286.67</v>
      </c>
    </row>
    <row r="838" spans="1:7" x14ac:dyDescent="0.2">
      <c r="A838" s="445">
        <v>908</v>
      </c>
      <c r="B838" s="442" t="s">
        <v>1067</v>
      </c>
      <c r="C838" s="442" t="s">
        <v>1070</v>
      </c>
      <c r="D838" s="542">
        <v>311.74</v>
      </c>
      <c r="E838" s="542">
        <v>322.64000000000004</v>
      </c>
      <c r="F838" s="542">
        <v>205.69390000000001</v>
      </c>
      <c r="G838" s="542">
        <v>286.67</v>
      </c>
    </row>
    <row r="839" spans="1:7" x14ac:dyDescent="0.2">
      <c r="A839" s="445">
        <v>910</v>
      </c>
      <c r="B839" s="442" t="s">
        <v>1067</v>
      </c>
      <c r="C839" s="442" t="s">
        <v>1071</v>
      </c>
      <c r="D839" s="542">
        <v>311.74</v>
      </c>
      <c r="E839" s="542">
        <v>322.64000000000004</v>
      </c>
      <c r="F839" s="542">
        <v>205.69390000000001</v>
      </c>
      <c r="G839" s="542">
        <v>286.67</v>
      </c>
    </row>
    <row r="840" spans="1:7" x14ac:dyDescent="0.2">
      <c r="A840" s="445">
        <v>911</v>
      </c>
      <c r="B840" s="442" t="s">
        <v>1067</v>
      </c>
      <c r="C840" s="442" t="s">
        <v>1071</v>
      </c>
      <c r="D840" s="542">
        <v>311.74</v>
      </c>
      <c r="E840" s="542">
        <v>322.64000000000004</v>
      </c>
      <c r="F840" s="542">
        <v>205.69390000000001</v>
      </c>
      <c r="G840" s="542">
        <v>286.67</v>
      </c>
    </row>
    <row r="841" spans="1:7" x14ac:dyDescent="0.2">
      <c r="A841" s="445">
        <v>912</v>
      </c>
      <c r="B841" s="442" t="s">
        <v>1067</v>
      </c>
      <c r="C841" s="442" t="s">
        <v>1071</v>
      </c>
      <c r="D841" s="542">
        <v>311.74</v>
      </c>
      <c r="E841" s="542">
        <v>322.64000000000004</v>
      </c>
      <c r="F841" s="542">
        <v>205.69390000000001</v>
      </c>
      <c r="G841" s="542">
        <v>286.67</v>
      </c>
    </row>
    <row r="842" spans="1:7" x14ac:dyDescent="0.2">
      <c r="A842" s="445">
        <v>913</v>
      </c>
      <c r="B842" s="442" t="s">
        <v>1067</v>
      </c>
      <c r="C842" s="442" t="s">
        <v>1072</v>
      </c>
      <c r="D842" s="542">
        <v>316.60199999999998</v>
      </c>
      <c r="E842" s="542">
        <v>327.67199999999997</v>
      </c>
      <c r="F842" s="542">
        <v>208.90197000000001</v>
      </c>
      <c r="G842" s="542">
        <v>291.14100000000002</v>
      </c>
    </row>
    <row r="843" spans="1:7" x14ac:dyDescent="0.2">
      <c r="A843" s="445">
        <v>914</v>
      </c>
      <c r="B843" s="442" t="s">
        <v>1067</v>
      </c>
      <c r="C843" s="442" t="s">
        <v>1072</v>
      </c>
      <c r="D843" s="542">
        <v>316.60199999999998</v>
      </c>
      <c r="E843" s="542">
        <v>327.67199999999997</v>
      </c>
      <c r="F843" s="542">
        <v>208.90197000000001</v>
      </c>
      <c r="G843" s="542">
        <v>291.14100000000002</v>
      </c>
    </row>
    <row r="844" spans="1:7" x14ac:dyDescent="0.2">
      <c r="A844" s="445">
        <v>915</v>
      </c>
      <c r="B844" s="442" t="s">
        <v>1067</v>
      </c>
      <c r="C844" s="442" t="s">
        <v>1072</v>
      </c>
      <c r="D844" s="542">
        <v>316.60199999999998</v>
      </c>
      <c r="E844" s="542">
        <v>327.67199999999997</v>
      </c>
      <c r="F844" s="542">
        <v>208.90197000000001</v>
      </c>
      <c r="G844" s="542">
        <v>291.14100000000002</v>
      </c>
    </row>
    <row r="845" spans="1:7" x14ac:dyDescent="0.2">
      <c r="A845" s="445">
        <v>916</v>
      </c>
      <c r="B845" s="442" t="s">
        <v>1067</v>
      </c>
      <c r="C845" s="442" t="s">
        <v>1072</v>
      </c>
      <c r="D845" s="542">
        <v>316.60199999999998</v>
      </c>
      <c r="E845" s="542">
        <v>327.67199999999997</v>
      </c>
      <c r="F845" s="542">
        <v>208.90197000000001</v>
      </c>
      <c r="G845" s="542">
        <v>291.14100000000002</v>
      </c>
    </row>
    <row r="846" spans="1:7" x14ac:dyDescent="0.2">
      <c r="A846" s="445">
        <v>917</v>
      </c>
      <c r="B846" s="442" t="s">
        <v>1067</v>
      </c>
      <c r="C846" s="442" t="s">
        <v>1073</v>
      </c>
      <c r="D846" s="542">
        <v>314.88599999999997</v>
      </c>
      <c r="E846" s="542">
        <v>325.89600000000002</v>
      </c>
      <c r="F846" s="542">
        <v>207.76971</v>
      </c>
      <c r="G846" s="542">
        <v>289.56299999999999</v>
      </c>
    </row>
    <row r="847" spans="1:7" x14ac:dyDescent="0.2">
      <c r="A847" s="445">
        <v>918</v>
      </c>
      <c r="B847" s="442" t="s">
        <v>1067</v>
      </c>
      <c r="C847" s="442" t="s">
        <v>1073</v>
      </c>
      <c r="D847" s="542">
        <v>314.88599999999997</v>
      </c>
      <c r="E847" s="542">
        <v>325.89600000000002</v>
      </c>
      <c r="F847" s="542">
        <v>207.76971</v>
      </c>
      <c r="G847" s="542">
        <v>289.56299999999999</v>
      </c>
    </row>
    <row r="848" spans="1:7" x14ac:dyDescent="0.2">
      <c r="A848" s="445">
        <v>919</v>
      </c>
      <c r="B848" s="442" t="s">
        <v>1067</v>
      </c>
      <c r="C848" s="442" t="s">
        <v>1074</v>
      </c>
      <c r="D848" s="542">
        <v>311.16800000000001</v>
      </c>
      <c r="E848" s="542">
        <v>322.048</v>
      </c>
      <c r="F848" s="542">
        <v>205.31648000000001</v>
      </c>
      <c r="G848" s="542">
        <v>286.14400000000001</v>
      </c>
    </row>
    <row r="849" spans="1:7" x14ac:dyDescent="0.2">
      <c r="A849" s="445">
        <v>920</v>
      </c>
      <c r="B849" s="442" t="s">
        <v>1067</v>
      </c>
      <c r="C849" s="442" t="s">
        <v>1074</v>
      </c>
      <c r="D849" s="542">
        <v>311.16800000000001</v>
      </c>
      <c r="E849" s="542">
        <v>322.048</v>
      </c>
      <c r="F849" s="542">
        <v>205.31648000000001</v>
      </c>
      <c r="G849" s="542">
        <v>286.14400000000001</v>
      </c>
    </row>
    <row r="850" spans="1:7" x14ac:dyDescent="0.2">
      <c r="A850" s="445">
        <v>921</v>
      </c>
      <c r="B850" s="442" t="s">
        <v>1067</v>
      </c>
      <c r="C850" s="442" t="s">
        <v>1074</v>
      </c>
      <c r="D850" s="542">
        <v>311.16800000000001</v>
      </c>
      <c r="E850" s="542">
        <v>322.048</v>
      </c>
      <c r="F850" s="542">
        <v>205.31648000000001</v>
      </c>
      <c r="G850" s="542">
        <v>286.14400000000001</v>
      </c>
    </row>
    <row r="851" spans="1:7" x14ac:dyDescent="0.2">
      <c r="A851" s="445">
        <v>922</v>
      </c>
      <c r="B851" s="442" t="s">
        <v>1067</v>
      </c>
      <c r="C851" s="442" t="s">
        <v>1075</v>
      </c>
      <c r="D851" s="542">
        <v>311.16800000000001</v>
      </c>
      <c r="E851" s="542">
        <v>322.048</v>
      </c>
      <c r="F851" s="542">
        <v>205.31648000000001</v>
      </c>
      <c r="G851" s="542">
        <v>286.14400000000001</v>
      </c>
    </row>
    <row r="852" spans="1:7" x14ac:dyDescent="0.2">
      <c r="A852" s="445">
        <v>923</v>
      </c>
      <c r="B852" s="442" t="s">
        <v>1067</v>
      </c>
      <c r="C852" s="442" t="s">
        <v>1076</v>
      </c>
      <c r="D852" s="542">
        <v>308.59399999999999</v>
      </c>
      <c r="E852" s="542">
        <v>319.38400000000001</v>
      </c>
      <c r="F852" s="542">
        <v>203.61809</v>
      </c>
      <c r="G852" s="542">
        <v>283.77699999999999</v>
      </c>
    </row>
    <row r="853" spans="1:7" x14ac:dyDescent="0.2">
      <c r="A853" s="445">
        <v>924</v>
      </c>
      <c r="B853" s="442" t="s">
        <v>1067</v>
      </c>
      <c r="C853" s="442" t="s">
        <v>1076</v>
      </c>
      <c r="D853" s="542">
        <v>308.59399999999999</v>
      </c>
      <c r="E853" s="542">
        <v>319.38400000000001</v>
      </c>
      <c r="F853" s="542">
        <v>203.61809</v>
      </c>
      <c r="G853" s="542">
        <v>283.77699999999999</v>
      </c>
    </row>
    <row r="854" spans="1:7" x14ac:dyDescent="0.2">
      <c r="A854" s="445">
        <v>925</v>
      </c>
      <c r="B854" s="442" t="s">
        <v>1067</v>
      </c>
      <c r="C854" s="442" t="s">
        <v>1077</v>
      </c>
      <c r="D854" s="542">
        <v>316.02999999999997</v>
      </c>
      <c r="E854" s="542">
        <v>327.08</v>
      </c>
      <c r="F854" s="542">
        <v>208.52455</v>
      </c>
      <c r="G854" s="542">
        <v>290.61500000000001</v>
      </c>
    </row>
    <row r="855" spans="1:7" x14ac:dyDescent="0.2">
      <c r="A855" s="445">
        <v>926</v>
      </c>
      <c r="B855" s="442" t="s">
        <v>1067</v>
      </c>
      <c r="C855" s="442" t="s">
        <v>1078</v>
      </c>
      <c r="D855" s="542">
        <v>312.02600000000001</v>
      </c>
      <c r="E855" s="542">
        <v>322.93599999999998</v>
      </c>
      <c r="F855" s="542">
        <v>205.88261</v>
      </c>
      <c r="G855" s="542">
        <v>286.93299999999999</v>
      </c>
    </row>
    <row r="856" spans="1:7" x14ac:dyDescent="0.2">
      <c r="A856" s="445">
        <v>927</v>
      </c>
      <c r="B856" s="442" t="s">
        <v>1067</v>
      </c>
      <c r="C856" s="442" t="s">
        <v>1078</v>
      </c>
      <c r="D856" s="542">
        <v>312.02600000000001</v>
      </c>
      <c r="E856" s="542">
        <v>322.93599999999998</v>
      </c>
      <c r="F856" s="542">
        <v>205.88261</v>
      </c>
      <c r="G856" s="542">
        <v>286.93299999999999</v>
      </c>
    </row>
    <row r="857" spans="1:7" x14ac:dyDescent="0.2">
      <c r="A857" s="445">
        <v>928</v>
      </c>
      <c r="B857" s="442" t="s">
        <v>1067</v>
      </c>
      <c r="C857" s="442" t="s">
        <v>1079</v>
      </c>
      <c r="D857" s="542">
        <v>316.02999999999997</v>
      </c>
      <c r="E857" s="542">
        <v>327.08</v>
      </c>
      <c r="F857" s="542">
        <v>208.52455</v>
      </c>
      <c r="G857" s="542">
        <v>290.61500000000001</v>
      </c>
    </row>
    <row r="858" spans="1:7" x14ac:dyDescent="0.2">
      <c r="A858" s="445">
        <v>930</v>
      </c>
      <c r="B858" s="442" t="s">
        <v>1067</v>
      </c>
      <c r="C858" s="442" t="s">
        <v>1080</v>
      </c>
      <c r="D858" s="542">
        <v>314.02800000000002</v>
      </c>
      <c r="E858" s="542">
        <v>325.00800000000004</v>
      </c>
      <c r="F858" s="542">
        <v>207.20358000000002</v>
      </c>
      <c r="G858" s="542">
        <v>288.774</v>
      </c>
    </row>
    <row r="859" spans="1:7" x14ac:dyDescent="0.2">
      <c r="A859" s="445">
        <v>931</v>
      </c>
      <c r="B859" s="442" t="s">
        <v>1067</v>
      </c>
      <c r="C859" s="442" t="s">
        <v>1081</v>
      </c>
      <c r="D859" s="542">
        <v>312.02600000000001</v>
      </c>
      <c r="E859" s="542">
        <v>322.93599999999998</v>
      </c>
      <c r="F859" s="542">
        <v>205.88261</v>
      </c>
      <c r="G859" s="542">
        <v>286.93299999999999</v>
      </c>
    </row>
    <row r="860" spans="1:7" x14ac:dyDescent="0.2">
      <c r="A860" s="445">
        <v>932</v>
      </c>
      <c r="B860" s="442" t="s">
        <v>1067</v>
      </c>
      <c r="C860" s="442" t="s">
        <v>1082</v>
      </c>
      <c r="D860" s="542">
        <v>313.74200000000002</v>
      </c>
      <c r="E860" s="542">
        <v>324.71199999999999</v>
      </c>
      <c r="F860" s="542">
        <v>207.01487</v>
      </c>
      <c r="G860" s="542">
        <v>288.51099999999997</v>
      </c>
    </row>
    <row r="861" spans="1:7" x14ac:dyDescent="0.2">
      <c r="A861" s="445">
        <v>933</v>
      </c>
      <c r="B861" s="442" t="s">
        <v>1067</v>
      </c>
      <c r="C861" s="442" t="s">
        <v>1082</v>
      </c>
      <c r="D861" s="542">
        <v>313.74200000000002</v>
      </c>
      <c r="E861" s="542">
        <v>324.71199999999999</v>
      </c>
      <c r="F861" s="542">
        <v>207.01487</v>
      </c>
      <c r="G861" s="542">
        <v>288.51099999999997</v>
      </c>
    </row>
    <row r="862" spans="1:7" x14ac:dyDescent="0.2">
      <c r="A862" s="445">
        <v>934</v>
      </c>
      <c r="B862" s="442" t="s">
        <v>1067</v>
      </c>
      <c r="C862" s="442" t="s">
        <v>1083</v>
      </c>
      <c r="D862" s="542">
        <v>313.45600000000002</v>
      </c>
      <c r="E862" s="542">
        <v>324.41600000000005</v>
      </c>
      <c r="F862" s="542">
        <v>206.82616000000002</v>
      </c>
      <c r="G862" s="542">
        <v>288.24800000000005</v>
      </c>
    </row>
    <row r="863" spans="1:7" x14ac:dyDescent="0.2">
      <c r="A863" s="445">
        <v>935</v>
      </c>
      <c r="B863" s="442" t="s">
        <v>1067</v>
      </c>
      <c r="C863" s="442" t="s">
        <v>1084</v>
      </c>
      <c r="D863" s="542">
        <v>307.16400000000004</v>
      </c>
      <c r="E863" s="542">
        <v>317.904</v>
      </c>
      <c r="F863" s="542">
        <v>202.67454000000001</v>
      </c>
      <c r="G863" s="542">
        <v>282.46199999999999</v>
      </c>
    </row>
    <row r="864" spans="1:7" x14ac:dyDescent="0.2">
      <c r="A864" s="445">
        <v>936</v>
      </c>
      <c r="B864" s="442" t="s">
        <v>1067</v>
      </c>
      <c r="C864" s="442" t="s">
        <v>1085</v>
      </c>
      <c r="D864" s="542">
        <v>318.03200000000004</v>
      </c>
      <c r="E864" s="542">
        <v>329.15200000000004</v>
      </c>
      <c r="F864" s="542">
        <v>209.84552000000002</v>
      </c>
      <c r="G864" s="542">
        <v>292.45600000000002</v>
      </c>
    </row>
    <row r="865" spans="1:7" x14ac:dyDescent="0.2">
      <c r="A865" s="445">
        <v>937</v>
      </c>
      <c r="B865" s="442" t="s">
        <v>1067</v>
      </c>
      <c r="C865" s="442" t="s">
        <v>1085</v>
      </c>
      <c r="D865" s="542">
        <v>318.03200000000004</v>
      </c>
      <c r="E865" s="542">
        <v>329.15200000000004</v>
      </c>
      <c r="F865" s="542">
        <v>209.84552000000002</v>
      </c>
      <c r="G865" s="542">
        <v>292.45600000000002</v>
      </c>
    </row>
    <row r="866" spans="1:7" x14ac:dyDescent="0.2">
      <c r="A866" s="445">
        <v>938</v>
      </c>
      <c r="B866" s="442" t="s">
        <v>1067</v>
      </c>
      <c r="C866" s="442" t="s">
        <v>1085</v>
      </c>
      <c r="D866" s="542">
        <v>318.03200000000004</v>
      </c>
      <c r="E866" s="542">
        <v>329.15200000000004</v>
      </c>
      <c r="F866" s="542">
        <v>209.84552000000002</v>
      </c>
      <c r="G866" s="542">
        <v>292.45600000000002</v>
      </c>
    </row>
    <row r="867" spans="1:7" x14ac:dyDescent="0.2">
      <c r="A867" s="445">
        <v>939</v>
      </c>
      <c r="B867" s="442" t="s">
        <v>1067</v>
      </c>
      <c r="C867" s="442" t="s">
        <v>1086</v>
      </c>
      <c r="D867" s="542">
        <v>328.9</v>
      </c>
      <c r="E867" s="542">
        <v>340.4</v>
      </c>
      <c r="F867" s="542">
        <v>217.01649999999998</v>
      </c>
      <c r="G867" s="542">
        <v>302.45</v>
      </c>
    </row>
    <row r="868" spans="1:7" x14ac:dyDescent="0.2">
      <c r="A868" s="445">
        <v>940</v>
      </c>
      <c r="B868" s="442" t="s">
        <v>1067</v>
      </c>
      <c r="C868" s="442" t="s">
        <v>1087</v>
      </c>
      <c r="D868" s="542">
        <v>368.36799999999999</v>
      </c>
      <c r="E868" s="542">
        <v>381.24799999999999</v>
      </c>
      <c r="F868" s="542">
        <v>243.05848</v>
      </c>
      <c r="G868" s="542">
        <v>338.74400000000003</v>
      </c>
    </row>
    <row r="869" spans="1:7" x14ac:dyDescent="0.2">
      <c r="A869" s="445">
        <v>941</v>
      </c>
      <c r="B869" s="442" t="s">
        <v>1067</v>
      </c>
      <c r="C869" s="442" t="s">
        <v>1087</v>
      </c>
      <c r="D869" s="542">
        <v>368.36799999999999</v>
      </c>
      <c r="E869" s="542">
        <v>381.24799999999999</v>
      </c>
      <c r="F869" s="542">
        <v>243.05848</v>
      </c>
      <c r="G869" s="542">
        <v>338.74400000000003</v>
      </c>
    </row>
    <row r="870" spans="1:7" x14ac:dyDescent="0.2">
      <c r="A870" s="445">
        <v>942</v>
      </c>
      <c r="B870" s="442" t="s">
        <v>1067</v>
      </c>
      <c r="C870" s="442" t="s">
        <v>1088</v>
      </c>
      <c r="D870" s="542">
        <v>325.75400000000002</v>
      </c>
      <c r="E870" s="542">
        <v>337.14400000000001</v>
      </c>
      <c r="F870" s="542">
        <v>214.94069000000002</v>
      </c>
      <c r="G870" s="542">
        <v>299.55700000000002</v>
      </c>
    </row>
    <row r="871" spans="1:7" x14ac:dyDescent="0.2">
      <c r="A871" s="445">
        <v>943</v>
      </c>
      <c r="B871" s="442" t="s">
        <v>1067</v>
      </c>
      <c r="C871" s="442" t="s">
        <v>1089</v>
      </c>
      <c r="D871" s="542">
        <v>348.06200000000001</v>
      </c>
      <c r="E871" s="542">
        <v>360.23200000000003</v>
      </c>
      <c r="F871" s="542">
        <v>229.66007000000002</v>
      </c>
      <c r="G871" s="542">
        <v>320.07100000000003</v>
      </c>
    </row>
    <row r="872" spans="1:7" x14ac:dyDescent="0.2">
      <c r="A872" s="445">
        <v>944</v>
      </c>
      <c r="B872" s="442" t="s">
        <v>1067</v>
      </c>
      <c r="C872" s="442" t="s">
        <v>1090</v>
      </c>
      <c r="D872" s="542">
        <v>349.77800000000002</v>
      </c>
      <c r="E872" s="542">
        <v>362.00800000000004</v>
      </c>
      <c r="F872" s="542">
        <v>230.79233000000002</v>
      </c>
      <c r="G872" s="542">
        <v>321.649</v>
      </c>
    </row>
    <row r="873" spans="1:7" x14ac:dyDescent="0.2">
      <c r="A873" s="445">
        <v>945</v>
      </c>
      <c r="B873" s="442" t="s">
        <v>1067</v>
      </c>
      <c r="C873" s="442" t="s">
        <v>1091</v>
      </c>
      <c r="D873" s="542">
        <v>335.47800000000001</v>
      </c>
      <c r="E873" s="542">
        <v>347.20800000000003</v>
      </c>
      <c r="F873" s="542">
        <v>221.35683000000003</v>
      </c>
      <c r="G873" s="542">
        <v>308.49900000000002</v>
      </c>
    </row>
    <row r="874" spans="1:7" x14ac:dyDescent="0.2">
      <c r="A874" s="445">
        <v>946</v>
      </c>
      <c r="B874" s="442" t="s">
        <v>1067</v>
      </c>
      <c r="C874" s="442" t="s">
        <v>1092</v>
      </c>
      <c r="D874" s="542">
        <v>352.92399999999998</v>
      </c>
      <c r="E874" s="542">
        <v>365.26400000000001</v>
      </c>
      <c r="F874" s="542">
        <v>232.86814000000001</v>
      </c>
      <c r="G874" s="542">
        <v>324.54199999999997</v>
      </c>
    </row>
    <row r="875" spans="1:7" x14ac:dyDescent="0.2">
      <c r="A875" s="445">
        <v>947</v>
      </c>
      <c r="B875" s="442" t="s">
        <v>1067</v>
      </c>
      <c r="C875" s="442" t="s">
        <v>1093</v>
      </c>
      <c r="D875" s="542">
        <v>352.06600000000003</v>
      </c>
      <c r="E875" s="542">
        <v>364.37600000000003</v>
      </c>
      <c r="F875" s="542">
        <v>232.30201000000002</v>
      </c>
      <c r="G875" s="542">
        <v>323.75300000000004</v>
      </c>
    </row>
    <row r="876" spans="1:7" x14ac:dyDescent="0.2">
      <c r="A876" s="445">
        <v>948</v>
      </c>
      <c r="B876" s="442" t="s">
        <v>1067</v>
      </c>
      <c r="C876" s="442" t="s">
        <v>645</v>
      </c>
      <c r="D876" s="542">
        <v>344.34399999999999</v>
      </c>
      <c r="E876" s="542">
        <v>356.38400000000001</v>
      </c>
      <c r="F876" s="542">
        <v>227.20684</v>
      </c>
      <c r="G876" s="542">
        <v>316.65199999999999</v>
      </c>
    </row>
    <row r="877" spans="1:7" x14ac:dyDescent="0.2">
      <c r="A877" s="445">
        <v>949</v>
      </c>
      <c r="B877" s="442" t="s">
        <v>1067</v>
      </c>
      <c r="C877" s="442" t="s">
        <v>1094</v>
      </c>
      <c r="D877" s="542">
        <v>351.78</v>
      </c>
      <c r="E877" s="542">
        <v>364.08</v>
      </c>
      <c r="F877" s="542">
        <v>232.11330000000001</v>
      </c>
      <c r="G877" s="542">
        <v>323.49</v>
      </c>
    </row>
    <row r="878" spans="1:7" x14ac:dyDescent="0.2">
      <c r="A878" s="445">
        <v>950</v>
      </c>
      <c r="B878" s="442" t="s">
        <v>1067</v>
      </c>
      <c r="C878" s="442" t="s">
        <v>1095</v>
      </c>
      <c r="D878" s="542">
        <v>338.05199999999996</v>
      </c>
      <c r="E878" s="542">
        <v>349.87199999999996</v>
      </c>
      <c r="F878" s="542">
        <v>223.05521999999999</v>
      </c>
      <c r="G878" s="542">
        <v>310.86599999999999</v>
      </c>
    </row>
    <row r="879" spans="1:7" x14ac:dyDescent="0.2">
      <c r="A879" s="445">
        <v>951</v>
      </c>
      <c r="B879" s="442" t="s">
        <v>1067</v>
      </c>
      <c r="C879" s="442" t="s">
        <v>1096</v>
      </c>
      <c r="D879" s="542">
        <v>354.35400000000004</v>
      </c>
      <c r="E879" s="542">
        <v>366.74400000000003</v>
      </c>
      <c r="F879" s="542">
        <v>233.81169000000003</v>
      </c>
      <c r="G879" s="542">
        <v>325.85700000000003</v>
      </c>
    </row>
    <row r="880" spans="1:7" x14ac:dyDescent="0.2">
      <c r="A880" s="445">
        <v>952</v>
      </c>
      <c r="B880" s="442" t="s">
        <v>1067</v>
      </c>
      <c r="C880" s="442" t="s">
        <v>1097</v>
      </c>
      <c r="D880" s="542">
        <v>324.32399999999996</v>
      </c>
      <c r="E880" s="542">
        <v>335.66399999999999</v>
      </c>
      <c r="F880" s="542">
        <v>213.99714</v>
      </c>
      <c r="G880" s="542">
        <v>298.24199999999996</v>
      </c>
    </row>
    <row r="881" spans="1:7" x14ac:dyDescent="0.2">
      <c r="A881" s="445">
        <v>953</v>
      </c>
      <c r="B881" s="442" t="s">
        <v>1067</v>
      </c>
      <c r="C881" s="442" t="s">
        <v>1098</v>
      </c>
      <c r="D881" s="542">
        <v>323.17999999999995</v>
      </c>
      <c r="E881" s="542">
        <v>334.47999999999996</v>
      </c>
      <c r="F881" s="542">
        <v>213.2423</v>
      </c>
      <c r="G881" s="542">
        <v>297.19</v>
      </c>
    </row>
    <row r="882" spans="1:7" x14ac:dyDescent="0.2">
      <c r="A882" s="445">
        <v>954</v>
      </c>
      <c r="B882" s="442" t="s">
        <v>1067</v>
      </c>
      <c r="C882" s="442" t="s">
        <v>1099</v>
      </c>
      <c r="D882" s="542">
        <v>345.774</v>
      </c>
      <c r="E882" s="542">
        <v>357.86400000000003</v>
      </c>
      <c r="F882" s="542">
        <v>228.15039000000002</v>
      </c>
      <c r="G882" s="542">
        <v>317.96700000000004</v>
      </c>
    </row>
    <row r="883" spans="1:7" x14ac:dyDescent="0.2">
      <c r="A883" s="445">
        <v>955</v>
      </c>
      <c r="B883" s="442" t="s">
        <v>1067</v>
      </c>
      <c r="C883" s="442" t="s">
        <v>1100</v>
      </c>
      <c r="D883" s="542">
        <v>330.33</v>
      </c>
      <c r="E883" s="542">
        <v>341.88</v>
      </c>
      <c r="F883" s="542">
        <v>217.96005000000002</v>
      </c>
      <c r="G883" s="542">
        <v>303.76499999999999</v>
      </c>
    </row>
    <row r="884" spans="1:7" x14ac:dyDescent="0.2">
      <c r="A884" s="445">
        <v>956</v>
      </c>
      <c r="B884" s="442" t="s">
        <v>1067</v>
      </c>
      <c r="C884" s="442" t="s">
        <v>1088</v>
      </c>
      <c r="D884" s="542">
        <v>325.75400000000002</v>
      </c>
      <c r="E884" s="542">
        <v>337.14400000000001</v>
      </c>
      <c r="F884" s="542">
        <v>214.94069000000002</v>
      </c>
      <c r="G884" s="542">
        <v>299.55700000000002</v>
      </c>
    </row>
    <row r="885" spans="1:7" x14ac:dyDescent="0.2">
      <c r="A885" s="445">
        <v>957</v>
      </c>
      <c r="B885" s="442" t="s">
        <v>1067</v>
      </c>
      <c r="C885" s="442" t="s">
        <v>1088</v>
      </c>
      <c r="D885" s="542">
        <v>325.75400000000002</v>
      </c>
      <c r="E885" s="542">
        <v>337.14400000000001</v>
      </c>
      <c r="F885" s="542">
        <v>214.94069000000002</v>
      </c>
      <c r="G885" s="542">
        <v>299.55700000000002</v>
      </c>
    </row>
    <row r="886" spans="1:7" x14ac:dyDescent="0.2">
      <c r="A886" s="445">
        <v>958</v>
      </c>
      <c r="B886" s="442" t="s">
        <v>1067</v>
      </c>
      <c r="C886" s="442" t="s">
        <v>1088</v>
      </c>
      <c r="D886" s="542">
        <v>325.75400000000002</v>
      </c>
      <c r="E886" s="542">
        <v>337.14400000000001</v>
      </c>
      <c r="F886" s="542">
        <v>214.94069000000002</v>
      </c>
      <c r="G886" s="542">
        <v>299.55700000000002</v>
      </c>
    </row>
    <row r="887" spans="1:7" x14ac:dyDescent="0.2">
      <c r="A887" s="445">
        <v>959</v>
      </c>
      <c r="B887" s="442" t="s">
        <v>1067</v>
      </c>
      <c r="C887" s="442" t="s">
        <v>1101</v>
      </c>
      <c r="D887" s="542">
        <v>325.75400000000002</v>
      </c>
      <c r="E887" s="542">
        <v>337.14400000000001</v>
      </c>
      <c r="F887" s="542">
        <v>214.94069000000002</v>
      </c>
      <c r="G887" s="542">
        <v>299.55700000000002</v>
      </c>
    </row>
    <row r="888" spans="1:7" x14ac:dyDescent="0.2">
      <c r="A888" s="445">
        <v>960</v>
      </c>
      <c r="B888" s="442" t="s">
        <v>1067</v>
      </c>
      <c r="C888" s="442" t="s">
        <v>1102</v>
      </c>
      <c r="D888" s="542">
        <v>335.76399999999995</v>
      </c>
      <c r="E888" s="542">
        <v>347.50399999999996</v>
      </c>
      <c r="F888" s="542">
        <v>221.54553999999999</v>
      </c>
      <c r="G888" s="542">
        <v>308.762</v>
      </c>
    </row>
    <row r="889" spans="1:7" x14ac:dyDescent="0.2">
      <c r="A889" s="445">
        <v>961</v>
      </c>
      <c r="B889" s="442" t="s">
        <v>1067</v>
      </c>
      <c r="C889" s="442" t="s">
        <v>1103</v>
      </c>
      <c r="D889" s="542">
        <v>335.19200000000001</v>
      </c>
      <c r="E889" s="542">
        <v>346.91199999999998</v>
      </c>
      <c r="F889" s="542">
        <v>221.16811999999999</v>
      </c>
      <c r="G889" s="542">
        <v>308.23599999999999</v>
      </c>
    </row>
    <row r="890" spans="1:7" x14ac:dyDescent="0.2">
      <c r="A890" s="445">
        <v>967</v>
      </c>
      <c r="B890" s="442" t="s">
        <v>1104</v>
      </c>
      <c r="C890" s="442" t="s">
        <v>1105</v>
      </c>
      <c r="D890" s="542">
        <v>332.61799999999999</v>
      </c>
      <c r="E890" s="542">
        <v>344.24799999999999</v>
      </c>
      <c r="F890" s="542">
        <v>219.46973000000003</v>
      </c>
      <c r="G890" s="542">
        <v>305.86900000000003</v>
      </c>
    </row>
    <row r="891" spans="1:7" x14ac:dyDescent="0.2">
      <c r="A891" s="445">
        <v>968</v>
      </c>
      <c r="B891" s="442" t="s">
        <v>1104</v>
      </c>
      <c r="C891" s="442" t="s">
        <v>1106</v>
      </c>
      <c r="D891" s="542">
        <v>339.48200000000003</v>
      </c>
      <c r="E891" s="542">
        <v>351.35200000000003</v>
      </c>
      <c r="F891" s="542">
        <v>223.99877000000001</v>
      </c>
      <c r="G891" s="542">
        <v>312.18100000000004</v>
      </c>
    </row>
    <row r="892" spans="1:7" x14ac:dyDescent="0.2">
      <c r="A892" s="445">
        <v>969</v>
      </c>
      <c r="B892" s="442" t="s">
        <v>1104</v>
      </c>
      <c r="C892" s="442" t="s">
        <v>1107</v>
      </c>
      <c r="D892" s="542">
        <v>288.28800000000001</v>
      </c>
      <c r="E892" s="542">
        <v>298.36799999999999</v>
      </c>
      <c r="F892" s="542">
        <v>190.21968000000001</v>
      </c>
      <c r="G892" s="542">
        <v>265.10399999999998</v>
      </c>
    </row>
    <row r="893" spans="1:7" x14ac:dyDescent="0.2">
      <c r="A893" s="445">
        <v>970</v>
      </c>
      <c r="B893" s="442" t="s">
        <v>1108</v>
      </c>
      <c r="C893" s="442" t="s">
        <v>459</v>
      </c>
      <c r="D893" s="542">
        <v>292.00599999999997</v>
      </c>
      <c r="E893" s="542">
        <v>302.21599999999995</v>
      </c>
      <c r="F893" s="542">
        <v>192.67291</v>
      </c>
      <c r="G893" s="542">
        <v>268.52299999999997</v>
      </c>
    </row>
    <row r="894" spans="1:7" x14ac:dyDescent="0.2">
      <c r="A894" s="445">
        <v>971</v>
      </c>
      <c r="B894" s="442" t="s">
        <v>1108</v>
      </c>
      <c r="C894" s="442" t="s">
        <v>459</v>
      </c>
      <c r="D894" s="542">
        <v>292.00599999999997</v>
      </c>
      <c r="E894" s="542">
        <v>302.21599999999995</v>
      </c>
      <c r="F894" s="542">
        <v>192.67291</v>
      </c>
      <c r="G894" s="542">
        <v>268.52299999999997</v>
      </c>
    </row>
    <row r="895" spans="1:7" x14ac:dyDescent="0.2">
      <c r="A895" s="445">
        <v>972</v>
      </c>
      <c r="B895" s="442" t="s">
        <v>1108</v>
      </c>
      <c r="C895" s="442" t="s">
        <v>459</v>
      </c>
      <c r="D895" s="542">
        <v>292.00599999999997</v>
      </c>
      <c r="E895" s="542">
        <v>302.21599999999995</v>
      </c>
      <c r="F895" s="542">
        <v>192.67291</v>
      </c>
      <c r="G895" s="542">
        <v>268.52299999999997</v>
      </c>
    </row>
    <row r="896" spans="1:7" x14ac:dyDescent="0.2">
      <c r="A896" s="445">
        <v>973</v>
      </c>
      <c r="B896" s="442" t="s">
        <v>1108</v>
      </c>
      <c r="C896" s="442" t="s">
        <v>1109</v>
      </c>
      <c r="D896" s="542">
        <v>292.29200000000003</v>
      </c>
      <c r="E896" s="542">
        <v>302.512</v>
      </c>
      <c r="F896" s="542">
        <v>192.86162000000002</v>
      </c>
      <c r="G896" s="542">
        <v>268.786</v>
      </c>
    </row>
    <row r="897" spans="1:7" x14ac:dyDescent="0.2">
      <c r="A897" s="445">
        <v>974</v>
      </c>
      <c r="B897" s="442" t="s">
        <v>1108</v>
      </c>
      <c r="C897" s="442" t="s">
        <v>1110</v>
      </c>
      <c r="D897" s="542">
        <v>286.572</v>
      </c>
      <c r="E897" s="542">
        <v>296.59199999999998</v>
      </c>
      <c r="F897" s="542">
        <v>189.08742000000001</v>
      </c>
      <c r="G897" s="542">
        <v>263.52600000000001</v>
      </c>
    </row>
    <row r="898" spans="1:7" x14ac:dyDescent="0.2">
      <c r="A898" s="445">
        <v>975</v>
      </c>
      <c r="B898" s="442" t="s">
        <v>1108</v>
      </c>
      <c r="C898" s="442" t="s">
        <v>1111</v>
      </c>
      <c r="D898" s="542">
        <v>287.42999999999995</v>
      </c>
      <c r="E898" s="542">
        <v>297.47999999999996</v>
      </c>
      <c r="F898" s="542">
        <v>189.65355</v>
      </c>
      <c r="G898" s="542">
        <v>264.315</v>
      </c>
    </row>
    <row r="899" spans="1:7" x14ac:dyDescent="0.2">
      <c r="A899" s="445">
        <v>976</v>
      </c>
      <c r="B899" s="442" t="s">
        <v>1108</v>
      </c>
      <c r="C899" s="442" t="s">
        <v>1112</v>
      </c>
      <c r="D899" s="542">
        <v>287.71600000000001</v>
      </c>
      <c r="E899" s="542">
        <v>297.77600000000001</v>
      </c>
      <c r="F899" s="542">
        <v>189.84226000000001</v>
      </c>
      <c r="G899" s="542">
        <v>264.57799999999997</v>
      </c>
    </row>
    <row r="900" spans="1:7" x14ac:dyDescent="0.2">
      <c r="A900" s="445">
        <v>977</v>
      </c>
      <c r="B900" s="442" t="s">
        <v>1108</v>
      </c>
      <c r="C900" s="442" t="s">
        <v>1113</v>
      </c>
      <c r="D900" s="542">
        <v>289.43200000000002</v>
      </c>
      <c r="E900" s="542">
        <v>299.55200000000002</v>
      </c>
      <c r="F900" s="542">
        <v>190.97452000000001</v>
      </c>
      <c r="G900" s="542">
        <v>266.15600000000001</v>
      </c>
    </row>
    <row r="901" spans="1:7" x14ac:dyDescent="0.2">
      <c r="A901" s="445">
        <v>978</v>
      </c>
      <c r="B901" s="442" t="s">
        <v>1108</v>
      </c>
      <c r="C901" s="442" t="s">
        <v>1114</v>
      </c>
      <c r="D901" s="542">
        <v>283.14</v>
      </c>
      <c r="E901" s="542">
        <v>293.04000000000002</v>
      </c>
      <c r="F901" s="542">
        <v>186.8229</v>
      </c>
      <c r="G901" s="542">
        <v>260.37</v>
      </c>
    </row>
    <row r="902" spans="1:7" x14ac:dyDescent="0.2">
      <c r="A902" s="445">
        <v>979</v>
      </c>
      <c r="B902" s="442" t="s">
        <v>1108</v>
      </c>
      <c r="C902" s="442" t="s">
        <v>1115</v>
      </c>
      <c r="D902" s="542">
        <v>263.12</v>
      </c>
      <c r="E902" s="542">
        <v>272.32</v>
      </c>
      <c r="F902" s="542">
        <v>173.61320000000001</v>
      </c>
      <c r="G902" s="542">
        <v>241.96</v>
      </c>
    </row>
    <row r="903" spans="1:7" x14ac:dyDescent="0.2">
      <c r="A903" s="445">
        <v>980</v>
      </c>
      <c r="B903" s="442" t="s">
        <v>1116</v>
      </c>
      <c r="C903" s="442" t="s">
        <v>1117</v>
      </c>
      <c r="D903" s="542">
        <v>309.452</v>
      </c>
      <c r="E903" s="542">
        <v>320.27200000000005</v>
      </c>
      <c r="F903" s="542">
        <v>204.18422000000001</v>
      </c>
      <c r="G903" s="542">
        <v>284.56600000000003</v>
      </c>
    </row>
    <row r="904" spans="1:7" x14ac:dyDescent="0.2">
      <c r="A904" s="445">
        <v>981</v>
      </c>
      <c r="B904" s="442" t="s">
        <v>1116</v>
      </c>
      <c r="C904" s="442" t="s">
        <v>1117</v>
      </c>
      <c r="D904" s="542">
        <v>309.452</v>
      </c>
      <c r="E904" s="542">
        <v>320.27200000000005</v>
      </c>
      <c r="F904" s="542">
        <v>204.18422000000001</v>
      </c>
      <c r="G904" s="542">
        <v>284.56600000000003</v>
      </c>
    </row>
    <row r="905" spans="1:7" x14ac:dyDescent="0.2">
      <c r="A905" s="445">
        <v>982</v>
      </c>
      <c r="B905" s="442" t="s">
        <v>1116</v>
      </c>
      <c r="C905" s="442" t="s">
        <v>1118</v>
      </c>
      <c r="D905" s="542">
        <v>297.154</v>
      </c>
      <c r="E905" s="542">
        <v>307.54399999999998</v>
      </c>
      <c r="F905" s="542">
        <v>196.06968999999998</v>
      </c>
      <c r="G905" s="542">
        <v>273.25700000000001</v>
      </c>
    </row>
    <row r="906" spans="1:7" x14ac:dyDescent="0.2">
      <c r="A906" s="445">
        <v>983</v>
      </c>
      <c r="B906" s="442" t="s">
        <v>1116</v>
      </c>
      <c r="C906" s="442" t="s">
        <v>1119</v>
      </c>
      <c r="D906" s="542">
        <v>294.58</v>
      </c>
      <c r="E906" s="542">
        <v>304.88</v>
      </c>
      <c r="F906" s="542">
        <v>194.37130000000002</v>
      </c>
      <c r="G906" s="542">
        <v>270.89</v>
      </c>
    </row>
    <row r="907" spans="1:7" x14ac:dyDescent="0.2">
      <c r="A907" s="445">
        <v>984</v>
      </c>
      <c r="B907" s="442" t="s">
        <v>1116</v>
      </c>
      <c r="C907" s="442" t="s">
        <v>1119</v>
      </c>
      <c r="D907" s="542">
        <v>294.58</v>
      </c>
      <c r="E907" s="542">
        <v>304.88</v>
      </c>
      <c r="F907" s="542">
        <v>194.37130000000002</v>
      </c>
      <c r="G907" s="542">
        <v>270.89</v>
      </c>
    </row>
    <row r="908" spans="1:7" x14ac:dyDescent="0.2">
      <c r="A908" s="445">
        <v>985</v>
      </c>
      <c r="B908" s="442" t="s">
        <v>1116</v>
      </c>
      <c r="C908" s="442" t="s">
        <v>1120</v>
      </c>
      <c r="D908" s="542">
        <v>292.86400000000003</v>
      </c>
      <c r="E908" s="542">
        <v>303.10399999999998</v>
      </c>
      <c r="F908" s="542">
        <v>193.23904000000002</v>
      </c>
      <c r="G908" s="542">
        <v>269.31200000000001</v>
      </c>
    </row>
    <row r="909" spans="1:7" x14ac:dyDescent="0.2">
      <c r="A909" s="445">
        <v>986</v>
      </c>
      <c r="B909" s="442" t="s">
        <v>1116</v>
      </c>
      <c r="C909" s="442" t="s">
        <v>1121</v>
      </c>
      <c r="D909" s="542">
        <v>298.298</v>
      </c>
      <c r="E909" s="542">
        <v>308.72799999999995</v>
      </c>
      <c r="F909" s="542">
        <v>196.82452999999998</v>
      </c>
      <c r="G909" s="542">
        <v>274.30899999999997</v>
      </c>
    </row>
    <row r="910" spans="1:7" x14ac:dyDescent="0.2">
      <c r="A910" s="445">
        <v>987</v>
      </c>
      <c r="B910" s="442" t="s">
        <v>1116</v>
      </c>
      <c r="C910" s="442" t="s">
        <v>1117</v>
      </c>
      <c r="D910" s="542">
        <v>309.452</v>
      </c>
      <c r="E910" s="542">
        <v>320.27200000000005</v>
      </c>
      <c r="F910" s="542">
        <v>204.18422000000001</v>
      </c>
      <c r="G910" s="542">
        <v>284.56600000000003</v>
      </c>
    </row>
    <row r="911" spans="1:7" x14ac:dyDescent="0.2">
      <c r="A911" s="445">
        <v>988</v>
      </c>
      <c r="B911" s="442" t="s">
        <v>1116</v>
      </c>
      <c r="C911" s="442" t="s">
        <v>1122</v>
      </c>
      <c r="D911" s="542">
        <v>279.70799999999997</v>
      </c>
      <c r="E911" s="542">
        <v>289.488</v>
      </c>
      <c r="F911" s="542">
        <v>184.55838</v>
      </c>
      <c r="G911" s="542">
        <v>257.214</v>
      </c>
    </row>
    <row r="912" spans="1:7" x14ac:dyDescent="0.2">
      <c r="A912" s="445">
        <v>989</v>
      </c>
      <c r="B912" s="442" t="s">
        <v>1116</v>
      </c>
      <c r="C912" s="442" t="s">
        <v>1123</v>
      </c>
      <c r="D912" s="542">
        <v>287.71600000000001</v>
      </c>
      <c r="E912" s="542">
        <v>297.77600000000001</v>
      </c>
      <c r="F912" s="542">
        <v>189.84226000000001</v>
      </c>
      <c r="G912" s="542">
        <v>264.57799999999997</v>
      </c>
    </row>
    <row r="913" spans="1:7" x14ac:dyDescent="0.2">
      <c r="A913" s="445">
        <v>990</v>
      </c>
      <c r="B913" s="442" t="s">
        <v>1116</v>
      </c>
      <c r="C913" s="442" t="s">
        <v>1124</v>
      </c>
      <c r="D913" s="542">
        <v>265.12200000000001</v>
      </c>
      <c r="E913" s="542">
        <v>274.392</v>
      </c>
      <c r="F913" s="542">
        <v>174.93417000000002</v>
      </c>
      <c r="G913" s="542">
        <v>243.80100000000002</v>
      </c>
    </row>
    <row r="914" spans="1:7" x14ac:dyDescent="0.2">
      <c r="A914" s="445">
        <v>991</v>
      </c>
      <c r="B914" s="442" t="s">
        <v>1116</v>
      </c>
      <c r="C914" s="442" t="s">
        <v>1124</v>
      </c>
      <c r="D914" s="542">
        <v>265.12200000000001</v>
      </c>
      <c r="E914" s="542">
        <v>274.392</v>
      </c>
      <c r="F914" s="542">
        <v>174.93417000000002</v>
      </c>
      <c r="G914" s="542">
        <v>243.80100000000002</v>
      </c>
    </row>
    <row r="915" spans="1:7" x14ac:dyDescent="0.2">
      <c r="A915" s="445">
        <v>992</v>
      </c>
      <c r="B915" s="442" t="s">
        <v>1116</v>
      </c>
      <c r="C915" s="442" t="s">
        <v>1124</v>
      </c>
      <c r="D915" s="542">
        <v>265.12200000000001</v>
      </c>
      <c r="E915" s="542">
        <v>274.392</v>
      </c>
      <c r="F915" s="542">
        <v>174.93417000000002</v>
      </c>
      <c r="G915" s="542">
        <v>243.80100000000002</v>
      </c>
    </row>
    <row r="916" spans="1:7" x14ac:dyDescent="0.2">
      <c r="A916" s="445">
        <v>993</v>
      </c>
      <c r="B916" s="442" t="s">
        <v>1116</v>
      </c>
      <c r="C916" s="442" t="s">
        <v>1125</v>
      </c>
      <c r="D916" s="542">
        <v>273.702</v>
      </c>
      <c r="E916" s="542">
        <v>283.27199999999999</v>
      </c>
      <c r="F916" s="542">
        <v>180.59547000000001</v>
      </c>
      <c r="G916" s="542">
        <v>251.691</v>
      </c>
    </row>
    <row r="917" spans="1:7" x14ac:dyDescent="0.2">
      <c r="A917" s="445">
        <v>994</v>
      </c>
      <c r="B917" s="442" t="s">
        <v>1116</v>
      </c>
      <c r="C917" s="442" t="s">
        <v>1126</v>
      </c>
      <c r="D917" s="542">
        <v>262.834</v>
      </c>
      <c r="E917" s="542">
        <v>272.024</v>
      </c>
      <c r="F917" s="542">
        <v>173.42449000000002</v>
      </c>
      <c r="G917" s="542">
        <v>241.697</v>
      </c>
    </row>
    <row r="918" spans="1:7" x14ac:dyDescent="0.2">
      <c r="A918" s="445">
        <v>995</v>
      </c>
      <c r="B918" s="442" t="s">
        <v>1127</v>
      </c>
      <c r="C918" s="442" t="s">
        <v>1128</v>
      </c>
      <c r="D918" s="542">
        <v>332.04599999999999</v>
      </c>
      <c r="E918" s="542">
        <v>343.65600000000001</v>
      </c>
      <c r="F918" s="542">
        <v>219.09231000000003</v>
      </c>
      <c r="G918" s="542">
        <v>305.34300000000002</v>
      </c>
    </row>
    <row r="919" spans="1:7" x14ac:dyDescent="0.2">
      <c r="A919" s="445">
        <v>996</v>
      </c>
      <c r="B919" s="442" t="s">
        <v>1127</v>
      </c>
      <c r="C919" s="442" t="s">
        <v>1128</v>
      </c>
      <c r="D919" s="542">
        <v>332.04599999999999</v>
      </c>
      <c r="E919" s="542">
        <v>343.65600000000001</v>
      </c>
      <c r="F919" s="542">
        <v>219.09231000000003</v>
      </c>
      <c r="G919" s="542">
        <v>305.34300000000002</v>
      </c>
    </row>
    <row r="920" spans="1:7" x14ac:dyDescent="0.2">
      <c r="A920" s="445">
        <v>997</v>
      </c>
      <c r="B920" s="442" t="s">
        <v>1127</v>
      </c>
      <c r="C920" s="442" t="s">
        <v>1129</v>
      </c>
      <c r="D920" s="542">
        <v>332.904</v>
      </c>
      <c r="E920" s="542">
        <v>344.54399999999998</v>
      </c>
      <c r="F920" s="542">
        <v>219.65843999999998</v>
      </c>
      <c r="G920" s="542">
        <v>306.13200000000001</v>
      </c>
    </row>
    <row r="921" spans="1:7" x14ac:dyDescent="0.2">
      <c r="A921" s="445">
        <v>998</v>
      </c>
      <c r="B921" s="442" t="s">
        <v>1127</v>
      </c>
      <c r="C921" s="442" t="s">
        <v>1130</v>
      </c>
      <c r="D921" s="542">
        <v>330.04399999999998</v>
      </c>
      <c r="E921" s="542">
        <v>341.58399999999995</v>
      </c>
      <c r="F921" s="542">
        <v>217.77133999999998</v>
      </c>
      <c r="G921" s="542">
        <v>303.50199999999995</v>
      </c>
    </row>
    <row r="922" spans="1:7" x14ac:dyDescent="0.2">
      <c r="A922" s="445">
        <v>999</v>
      </c>
      <c r="B922" s="442" t="s">
        <v>1127</v>
      </c>
      <c r="C922" s="442" t="s">
        <v>1131</v>
      </c>
      <c r="D922" s="542">
        <v>350.06400000000002</v>
      </c>
      <c r="E922" s="542">
        <v>362.30399999999997</v>
      </c>
      <c r="F922" s="542">
        <v>230.98104000000001</v>
      </c>
      <c r="G922" s="542">
        <v>321.91199999999998</v>
      </c>
    </row>
    <row r="923" spans="1:7" x14ac:dyDescent="0.2"/>
  </sheetData>
  <sheetProtection algorithmName="SHA-512" hashValue="A4dBPrZBdCfg0AIXHN+IGDGLhTq+MCJ0P42N4lZiBirTUeM1ZOA1arwQZJhiziNdjlWQrMFjAxDJDMAyIbVYwQ==" saltValue="wCfeAQvj2Zcki9TBKrOFJg==" spinCount="100000" sheet="1" objects="1" scenarios="1"/>
  <mergeCells count="3">
    <mergeCell ref="A6:G6"/>
    <mergeCell ref="A7:G7"/>
    <mergeCell ref="A9:G9"/>
  </mergeCells>
  <pageMargins left="0.7" right="0.7" top="0.75" bottom="0.75" header="0.3" footer="0.3"/>
  <ignoredErrors>
    <ignoredError sqref="A14:G922"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73"/>
  <sheetViews>
    <sheetView showGridLines="0" tabSelected="1" zoomScaleNormal="100" zoomScaleSheetLayoutView="110" workbookViewId="0">
      <selection activeCell="B33" sqref="B33"/>
    </sheetView>
  </sheetViews>
  <sheetFormatPr defaultColWidth="0" defaultRowHeight="12.75" zeroHeight="1" x14ac:dyDescent="0.2"/>
  <cols>
    <col min="1" max="1" width="4.5703125" customWidth="1"/>
    <col min="2" max="2" width="106.140625" customWidth="1"/>
    <col min="3" max="3" width="0.5703125" customWidth="1"/>
    <col min="4" max="9" width="0" hidden="1" customWidth="1"/>
    <col min="10" max="10" width="13.85546875" hidden="1" customWidth="1"/>
  </cols>
  <sheetData>
    <row r="1" spans="1:3" ht="27.6" customHeight="1" x14ac:dyDescent="0.2">
      <c r="A1" s="404"/>
      <c r="B1" s="405" t="s">
        <v>356</v>
      </c>
      <c r="C1" s="406"/>
    </row>
    <row r="2" spans="1:3" ht="18" customHeight="1" x14ac:dyDescent="0.2">
      <c r="A2" s="404"/>
      <c r="B2" s="427" t="str">
        <f>'Rent Roll'!A2</f>
        <v>Version 5.0 Updated 4/30/20</v>
      </c>
      <c r="C2" s="406"/>
    </row>
    <row r="3" spans="1:3" ht="18" customHeight="1" x14ac:dyDescent="0.2">
      <c r="A3" s="407"/>
      <c r="B3" s="408"/>
      <c r="C3" s="409"/>
    </row>
    <row r="4" spans="1:3" ht="15" x14ac:dyDescent="0.2">
      <c r="A4" s="415" t="s">
        <v>303</v>
      </c>
      <c r="B4" s="416"/>
      <c r="C4" s="410"/>
    </row>
    <row r="5" spans="1:3" ht="7.5" customHeight="1" x14ac:dyDescent="0.2">
      <c r="A5" s="417"/>
      <c r="B5" s="418"/>
      <c r="C5" s="411"/>
    </row>
    <row r="6" spans="1:3" ht="18" customHeight="1" x14ac:dyDescent="0.2">
      <c r="A6" s="419" t="s">
        <v>327</v>
      </c>
      <c r="B6" s="420" t="s">
        <v>328</v>
      </c>
      <c r="C6" s="410"/>
    </row>
    <row r="7" spans="1:3" ht="18" customHeight="1" x14ac:dyDescent="0.2">
      <c r="A7" s="419" t="s">
        <v>329</v>
      </c>
      <c r="B7" s="420" t="s">
        <v>330</v>
      </c>
      <c r="C7" s="410"/>
    </row>
    <row r="8" spans="1:3" ht="12.75" customHeight="1" x14ac:dyDescent="0.2">
      <c r="A8" s="419"/>
      <c r="B8" s="421"/>
    </row>
    <row r="9" spans="1:3" ht="15" x14ac:dyDescent="0.2">
      <c r="A9" s="415" t="s">
        <v>382</v>
      </c>
      <c r="B9" s="416"/>
    </row>
    <row r="10" spans="1:3" ht="7.5" customHeight="1" x14ac:dyDescent="0.2">
      <c r="A10" s="417"/>
      <c r="B10" s="418"/>
      <c r="C10" s="411"/>
    </row>
    <row r="11" spans="1:3" ht="18" customHeight="1" x14ac:dyDescent="0.2">
      <c r="A11" s="422" t="s">
        <v>327</v>
      </c>
      <c r="B11" s="421" t="s">
        <v>331</v>
      </c>
    </row>
    <row r="12" spans="1:3" ht="18" customHeight="1" x14ac:dyDescent="0.2">
      <c r="A12" s="422" t="s">
        <v>329</v>
      </c>
      <c r="B12" s="421" t="s">
        <v>360</v>
      </c>
    </row>
    <row r="13" spans="1:3" ht="32.1" customHeight="1" x14ac:dyDescent="0.2">
      <c r="A13" s="422" t="s">
        <v>332</v>
      </c>
      <c r="B13" s="421" t="s">
        <v>358</v>
      </c>
    </row>
    <row r="14" spans="1:3" ht="18" customHeight="1" x14ac:dyDescent="0.2">
      <c r="A14" s="422" t="s">
        <v>333</v>
      </c>
      <c r="B14" s="421" t="s">
        <v>334</v>
      </c>
    </row>
    <row r="15" spans="1:3" ht="18" customHeight="1" x14ac:dyDescent="0.2">
      <c r="A15" s="419" t="s">
        <v>335</v>
      </c>
      <c r="B15" s="421" t="s">
        <v>359</v>
      </c>
    </row>
    <row r="16" spans="1:3" ht="18" customHeight="1" x14ac:dyDescent="0.2">
      <c r="A16" s="419" t="s">
        <v>336</v>
      </c>
      <c r="B16" s="421" t="s">
        <v>383</v>
      </c>
    </row>
    <row r="17" spans="1:3" s="432" customFormat="1" ht="46.35" customHeight="1" x14ac:dyDescent="0.2">
      <c r="A17" s="419" t="s">
        <v>337</v>
      </c>
      <c r="B17" s="421" t="s">
        <v>393</v>
      </c>
    </row>
    <row r="18" spans="1:3" ht="12.75" customHeight="1" x14ac:dyDescent="0.2">
      <c r="A18" s="419"/>
      <c r="B18" s="421"/>
    </row>
    <row r="19" spans="1:3" ht="15" x14ac:dyDescent="0.2">
      <c r="A19" s="415" t="s">
        <v>361</v>
      </c>
      <c r="B19" s="415"/>
    </row>
    <row r="20" spans="1:3" ht="7.5" customHeight="1" x14ac:dyDescent="0.2">
      <c r="A20" s="419"/>
      <c r="B20" s="421"/>
    </row>
    <row r="21" spans="1:3" ht="32.1" customHeight="1" x14ac:dyDescent="0.2">
      <c r="A21" s="412" t="s">
        <v>327</v>
      </c>
      <c r="B21" s="421" t="s">
        <v>362</v>
      </c>
    </row>
    <row r="22" spans="1:3" ht="32.1" customHeight="1" x14ac:dyDescent="0.2">
      <c r="A22" s="423" t="s">
        <v>329</v>
      </c>
      <c r="B22" s="421" t="s">
        <v>363</v>
      </c>
    </row>
    <row r="23" spans="1:3" ht="32.1" customHeight="1" x14ac:dyDescent="0.2">
      <c r="A23" s="423" t="s">
        <v>332</v>
      </c>
      <c r="B23" s="421" t="s">
        <v>364</v>
      </c>
    </row>
    <row r="24" spans="1:3" ht="12.75" customHeight="1" x14ac:dyDescent="0.2">
      <c r="A24" s="419"/>
      <c r="B24" s="421"/>
    </row>
    <row r="25" spans="1:3" ht="15" x14ac:dyDescent="0.2">
      <c r="A25" s="415" t="s">
        <v>365</v>
      </c>
      <c r="B25" s="416"/>
    </row>
    <row r="26" spans="1:3" ht="7.5" customHeight="1" x14ac:dyDescent="0.2">
      <c r="A26" s="417"/>
      <c r="B26" s="418"/>
      <c r="C26" s="411"/>
    </row>
    <row r="27" spans="1:3" ht="18" customHeight="1" x14ac:dyDescent="0.2">
      <c r="A27" s="422" t="s">
        <v>327</v>
      </c>
      <c r="B27" s="413" t="s">
        <v>338</v>
      </c>
      <c r="C27" s="414"/>
    </row>
    <row r="28" spans="1:3" ht="32.1" customHeight="1" x14ac:dyDescent="0.2">
      <c r="A28" s="422" t="s">
        <v>329</v>
      </c>
      <c r="B28" s="424" t="s">
        <v>339</v>
      </c>
      <c r="C28" s="360"/>
    </row>
    <row r="29" spans="1:3" ht="18" customHeight="1" x14ac:dyDescent="0.2">
      <c r="A29" s="422" t="s">
        <v>332</v>
      </c>
      <c r="B29" s="424" t="s">
        <v>368</v>
      </c>
      <c r="C29" s="360"/>
    </row>
    <row r="30" spans="1:3" ht="18" customHeight="1" x14ac:dyDescent="0.2">
      <c r="A30" s="422" t="s">
        <v>333</v>
      </c>
      <c r="B30" s="424" t="s">
        <v>369</v>
      </c>
      <c r="C30" s="360"/>
    </row>
    <row r="31" spans="1:3" ht="32.1" customHeight="1" x14ac:dyDescent="0.2">
      <c r="A31" s="419" t="s">
        <v>335</v>
      </c>
      <c r="B31" s="413" t="s">
        <v>1246</v>
      </c>
      <c r="C31" s="360"/>
    </row>
    <row r="32" spans="1:3" ht="18" customHeight="1" x14ac:dyDescent="0.2">
      <c r="A32" s="419" t="s">
        <v>336</v>
      </c>
      <c r="B32" s="421" t="s">
        <v>371</v>
      </c>
    </row>
    <row r="33" spans="1:5" ht="72.599999999999994" customHeight="1" x14ac:dyDescent="0.2">
      <c r="A33" s="419" t="s">
        <v>337</v>
      </c>
      <c r="B33" s="421" t="s">
        <v>340</v>
      </c>
    </row>
    <row r="34" spans="1:5" ht="46.35" customHeight="1" x14ac:dyDescent="0.2">
      <c r="A34" s="419" t="s">
        <v>342</v>
      </c>
      <c r="B34" s="421" t="s">
        <v>341</v>
      </c>
    </row>
    <row r="35" spans="1:5" ht="32.1" customHeight="1" x14ac:dyDescent="0.2">
      <c r="A35" s="419" t="s">
        <v>343</v>
      </c>
      <c r="B35" s="421" t="s">
        <v>384</v>
      </c>
    </row>
    <row r="36" spans="1:5" ht="32.1" customHeight="1" x14ac:dyDescent="0.2">
      <c r="A36" s="419" t="s">
        <v>345</v>
      </c>
      <c r="B36" s="421" t="s">
        <v>344</v>
      </c>
    </row>
    <row r="37" spans="1:5" ht="46.35" customHeight="1" x14ac:dyDescent="0.2">
      <c r="A37" s="419" t="s">
        <v>346</v>
      </c>
      <c r="B37" s="421" t="s">
        <v>347</v>
      </c>
    </row>
    <row r="38" spans="1:5" ht="46.35" customHeight="1" x14ac:dyDescent="0.2">
      <c r="A38" s="419" t="s">
        <v>348</v>
      </c>
      <c r="B38" s="421" t="s">
        <v>389</v>
      </c>
    </row>
    <row r="39" spans="1:5" ht="16.5" customHeight="1" x14ac:dyDescent="0.2">
      <c r="A39" s="419" t="s">
        <v>349</v>
      </c>
      <c r="B39" s="421" t="s">
        <v>370</v>
      </c>
      <c r="D39" s="237"/>
      <c r="E39" s="237"/>
    </row>
    <row r="40" spans="1:5" ht="12.75" customHeight="1" x14ac:dyDescent="0.2">
      <c r="A40" s="419"/>
      <c r="B40" s="421"/>
      <c r="D40" s="365"/>
    </row>
    <row r="41" spans="1:5" ht="18" customHeight="1" x14ac:dyDescent="0.2">
      <c r="A41" s="415" t="s">
        <v>366</v>
      </c>
      <c r="B41" s="416"/>
      <c r="D41" s="365"/>
    </row>
    <row r="42" spans="1:5" ht="7.5" customHeight="1" x14ac:dyDescent="0.2">
      <c r="A42" s="419"/>
      <c r="B42" s="421"/>
      <c r="D42" s="365"/>
    </row>
    <row r="43" spans="1:5" ht="18" customHeight="1" x14ac:dyDescent="0.2">
      <c r="A43" s="422" t="s">
        <v>327</v>
      </c>
      <c r="B43" s="421" t="s">
        <v>367</v>
      </c>
      <c r="D43" s="365"/>
    </row>
    <row r="44" spans="1:5" ht="18" customHeight="1" x14ac:dyDescent="0.2">
      <c r="A44" s="422" t="s">
        <v>329</v>
      </c>
      <c r="B44" s="421" t="s">
        <v>373</v>
      </c>
      <c r="D44" s="365"/>
    </row>
    <row r="45" spans="1:5" ht="18" customHeight="1" x14ac:dyDescent="0.2">
      <c r="A45" s="422" t="s">
        <v>332</v>
      </c>
      <c r="B45" s="421" t="s">
        <v>388</v>
      </c>
      <c r="D45" s="365"/>
    </row>
    <row r="46" spans="1:5" ht="18" customHeight="1" x14ac:dyDescent="0.2">
      <c r="A46" s="422" t="s">
        <v>333</v>
      </c>
      <c r="B46" s="421" t="s">
        <v>370</v>
      </c>
      <c r="D46" s="365"/>
    </row>
    <row r="47" spans="1:5" ht="18" customHeight="1" x14ac:dyDescent="0.2">
      <c r="A47" s="419" t="s">
        <v>335</v>
      </c>
      <c r="B47" s="421" t="s">
        <v>374</v>
      </c>
      <c r="D47" s="365"/>
    </row>
    <row r="48" spans="1:5" ht="32.1" customHeight="1" x14ac:dyDescent="0.2">
      <c r="A48" s="419" t="s">
        <v>336</v>
      </c>
      <c r="B48" s="421" t="s">
        <v>375</v>
      </c>
      <c r="D48" s="365"/>
    </row>
    <row r="49" spans="1:4" ht="18" customHeight="1" x14ac:dyDescent="0.2">
      <c r="A49" s="419" t="s">
        <v>337</v>
      </c>
      <c r="B49" s="421" t="s">
        <v>372</v>
      </c>
      <c r="D49" s="365"/>
    </row>
    <row r="50" spans="1:4" ht="12.75" customHeight="1" x14ac:dyDescent="0.2">
      <c r="A50" s="419"/>
      <c r="B50" s="421"/>
      <c r="D50" s="365"/>
    </row>
    <row r="51" spans="1:4" ht="15" x14ac:dyDescent="0.2">
      <c r="A51" s="415" t="s">
        <v>376</v>
      </c>
      <c r="B51" s="416"/>
      <c r="D51" s="365"/>
    </row>
    <row r="52" spans="1:4" ht="7.5" customHeight="1" x14ac:dyDescent="0.2">
      <c r="A52" s="419"/>
      <c r="B52" s="421"/>
      <c r="D52" s="365"/>
    </row>
    <row r="53" spans="1:4" ht="18" customHeight="1" x14ac:dyDescent="0.2">
      <c r="A53" s="422" t="s">
        <v>327</v>
      </c>
      <c r="B53" s="421" t="s">
        <v>377</v>
      </c>
      <c r="D53" s="365"/>
    </row>
    <row r="54" spans="1:4" ht="18" customHeight="1" x14ac:dyDescent="0.2">
      <c r="A54" s="422" t="s">
        <v>329</v>
      </c>
      <c r="B54" s="421" t="s">
        <v>387</v>
      </c>
      <c r="D54" s="365"/>
    </row>
    <row r="55" spans="1:4" ht="18" customHeight="1" x14ac:dyDescent="0.2">
      <c r="A55" s="422" t="s">
        <v>332</v>
      </c>
      <c r="B55" s="421" t="s">
        <v>378</v>
      </c>
      <c r="D55" s="365"/>
    </row>
    <row r="56" spans="1:4" ht="18" customHeight="1" x14ac:dyDescent="0.2">
      <c r="A56" s="422" t="s">
        <v>333</v>
      </c>
      <c r="B56" s="421" t="s">
        <v>351</v>
      </c>
      <c r="D56" s="365"/>
    </row>
    <row r="57" spans="1:4" ht="32.1" customHeight="1" x14ac:dyDescent="0.2">
      <c r="A57" s="419" t="s">
        <v>335</v>
      </c>
      <c r="B57" s="421" t="s">
        <v>352</v>
      </c>
      <c r="D57" s="365"/>
    </row>
    <row r="58" spans="1:4" ht="18" customHeight="1" x14ac:dyDescent="0.2">
      <c r="A58" s="419" t="s">
        <v>336</v>
      </c>
      <c r="B58" s="421" t="s">
        <v>353</v>
      </c>
      <c r="D58" s="365"/>
    </row>
    <row r="59" spans="1:4" ht="18" customHeight="1" x14ac:dyDescent="0.2">
      <c r="A59" s="419" t="s">
        <v>337</v>
      </c>
      <c r="B59" s="421" t="s">
        <v>370</v>
      </c>
      <c r="D59" s="365"/>
    </row>
    <row r="60" spans="1:4" ht="12.75" customHeight="1" x14ac:dyDescent="0.2">
      <c r="A60" s="419"/>
      <c r="B60" s="421"/>
    </row>
    <row r="61" spans="1:4" ht="18" customHeight="1" x14ac:dyDescent="0.2">
      <c r="A61" s="415" t="s">
        <v>304</v>
      </c>
      <c r="B61" s="416"/>
    </row>
    <row r="62" spans="1:4" ht="7.5" customHeight="1" x14ac:dyDescent="0.2">
      <c r="A62" s="417"/>
      <c r="B62" s="418"/>
      <c r="C62" s="411"/>
    </row>
    <row r="63" spans="1:4" ht="18" customHeight="1" x14ac:dyDescent="0.2">
      <c r="A63" s="425" t="s">
        <v>327</v>
      </c>
      <c r="B63" s="421" t="s">
        <v>350</v>
      </c>
    </row>
    <row r="64" spans="1:4" ht="18" customHeight="1" x14ac:dyDescent="0.2">
      <c r="A64" s="419" t="s">
        <v>329</v>
      </c>
      <c r="B64" s="421" t="s">
        <v>354</v>
      </c>
    </row>
    <row r="65" spans="1:4" ht="32.1" customHeight="1" x14ac:dyDescent="0.2">
      <c r="A65" s="419" t="s">
        <v>332</v>
      </c>
      <c r="B65" s="421" t="s">
        <v>379</v>
      </c>
      <c r="D65" s="365"/>
    </row>
    <row r="66" spans="1:4" ht="12.75" customHeight="1" x14ac:dyDescent="0.2">
      <c r="A66" s="419"/>
      <c r="B66" s="421"/>
      <c r="D66" s="365"/>
    </row>
    <row r="67" spans="1:4" ht="32.1" customHeight="1" x14ac:dyDescent="0.2">
      <c r="A67" s="415" t="s">
        <v>1151</v>
      </c>
      <c r="B67" s="416"/>
      <c r="D67" s="365"/>
    </row>
    <row r="68" spans="1:4" ht="7.5" customHeight="1" x14ac:dyDescent="0.2">
      <c r="A68" s="417"/>
      <c r="B68" s="418"/>
      <c r="D68" s="365"/>
    </row>
    <row r="69" spans="1:4" ht="18" customHeight="1" x14ac:dyDescent="0.2">
      <c r="A69" s="425" t="s">
        <v>327</v>
      </c>
      <c r="B69" s="421" t="s">
        <v>1152</v>
      </c>
      <c r="D69" s="365"/>
    </row>
    <row r="70" spans="1:4" ht="32.1" customHeight="1" x14ac:dyDescent="0.2">
      <c r="A70" s="419" t="s">
        <v>329</v>
      </c>
      <c r="B70" s="421" t="s">
        <v>1153</v>
      </c>
      <c r="D70" s="365"/>
    </row>
    <row r="71" spans="1:4" ht="18" customHeight="1" x14ac:dyDescent="0.2">
      <c r="A71" s="419" t="s">
        <v>332</v>
      </c>
      <c r="B71" s="421" t="s">
        <v>1154</v>
      </c>
      <c r="D71" s="365"/>
    </row>
    <row r="72" spans="1:4" ht="18" customHeight="1" x14ac:dyDescent="0.2">
      <c r="A72" s="419" t="s">
        <v>333</v>
      </c>
      <c r="B72" s="421" t="s">
        <v>1155</v>
      </c>
      <c r="D72" s="365"/>
    </row>
    <row r="73" spans="1:4" ht="31.5" customHeight="1" x14ac:dyDescent="0.2">
      <c r="A73" s="419" t="s">
        <v>335</v>
      </c>
      <c r="B73" s="421" t="s">
        <v>1156</v>
      </c>
      <c r="D73" s="365"/>
    </row>
    <row r="74" spans="1:4" ht="31.5" customHeight="1" x14ac:dyDescent="0.2">
      <c r="A74" s="419" t="s">
        <v>336</v>
      </c>
      <c r="B74" s="421" t="s">
        <v>1163</v>
      </c>
      <c r="D74" s="365"/>
    </row>
    <row r="75" spans="1:4" ht="31.5" customHeight="1" x14ac:dyDescent="0.2">
      <c r="A75" s="419" t="s">
        <v>337</v>
      </c>
      <c r="B75" s="421" t="s">
        <v>1157</v>
      </c>
      <c r="D75" s="365"/>
    </row>
    <row r="76" spans="1:4" ht="31.5" customHeight="1" x14ac:dyDescent="0.2">
      <c r="A76" s="419" t="s">
        <v>342</v>
      </c>
      <c r="B76" s="421" t="s">
        <v>1164</v>
      </c>
      <c r="D76" s="365"/>
    </row>
    <row r="77" spans="1:4" ht="31.5" customHeight="1" x14ac:dyDescent="0.2">
      <c r="A77" s="419" t="s">
        <v>343</v>
      </c>
      <c r="B77" s="421" t="s">
        <v>1158</v>
      </c>
      <c r="D77" s="365"/>
    </row>
    <row r="78" spans="1:4" ht="12.75" customHeight="1" x14ac:dyDescent="0.2">
      <c r="A78" s="419"/>
      <c r="B78" s="421"/>
      <c r="D78" s="365"/>
    </row>
    <row r="79" spans="1:4" ht="18" customHeight="1" x14ac:dyDescent="0.2">
      <c r="A79" s="415" t="s">
        <v>381</v>
      </c>
      <c r="B79" s="416"/>
    </row>
    <row r="80" spans="1:4" ht="7.5" customHeight="1" x14ac:dyDescent="0.2">
      <c r="A80" s="417"/>
      <c r="B80" s="418"/>
      <c r="C80" s="411"/>
      <c r="D80" s="365"/>
    </row>
    <row r="81" spans="1:3" ht="70.5" customHeight="1" x14ac:dyDescent="0.2">
      <c r="A81" s="419" t="s">
        <v>327</v>
      </c>
      <c r="B81" s="421" t="s">
        <v>385</v>
      </c>
    </row>
    <row r="82" spans="1:3" ht="46.35" customHeight="1" x14ac:dyDescent="0.2">
      <c r="A82" s="419" t="s">
        <v>329</v>
      </c>
      <c r="B82" s="421" t="s">
        <v>386</v>
      </c>
    </row>
    <row r="83" spans="1:3" ht="32.1" customHeight="1" x14ac:dyDescent="0.2">
      <c r="A83" s="419" t="s">
        <v>332</v>
      </c>
      <c r="B83" s="426" t="s">
        <v>380</v>
      </c>
    </row>
    <row r="84" spans="1:3" ht="12.75" customHeight="1" x14ac:dyDescent="0.2">
      <c r="A84" s="419"/>
      <c r="B84" s="421"/>
    </row>
    <row r="85" spans="1:3" ht="18" customHeight="1" x14ac:dyDescent="0.2">
      <c r="A85" s="415" t="s">
        <v>305</v>
      </c>
      <c r="B85" s="416"/>
    </row>
    <row r="86" spans="1:3" ht="7.5" customHeight="1" x14ac:dyDescent="0.2">
      <c r="A86" s="417"/>
      <c r="B86" s="418"/>
      <c r="C86" s="411"/>
    </row>
    <row r="87" spans="1:3" ht="18" customHeight="1" x14ac:dyDescent="0.2">
      <c r="A87" s="419" t="s">
        <v>327</v>
      </c>
      <c r="B87" s="421" t="s">
        <v>355</v>
      </c>
    </row>
    <row r="88" spans="1:3" ht="12.75" customHeight="1" x14ac:dyDescent="0.2"/>
    <row r="89" spans="1:3" ht="18" customHeight="1" x14ac:dyDescent="0.2">
      <c r="A89" s="415" t="s">
        <v>1159</v>
      </c>
      <c r="B89" s="416"/>
    </row>
    <row r="90" spans="1:3" ht="7.5" customHeight="1" x14ac:dyDescent="0.2">
      <c r="A90" s="417"/>
      <c r="B90" s="418"/>
      <c r="C90" s="411"/>
    </row>
    <row r="91" spans="1:3" ht="18" customHeight="1" x14ac:dyDescent="0.2">
      <c r="A91" s="419" t="s">
        <v>327</v>
      </c>
      <c r="B91" s="421" t="s">
        <v>1160</v>
      </c>
    </row>
    <row r="92" spans="1:3" x14ac:dyDescent="0.2"/>
    <row r="93" spans="1:3" ht="18" customHeight="1" x14ac:dyDescent="0.2">
      <c r="A93" s="415" t="s">
        <v>1161</v>
      </c>
      <c r="B93" s="416"/>
    </row>
    <row r="94" spans="1:3" ht="7.5" customHeight="1" x14ac:dyDescent="0.2">
      <c r="A94" s="417"/>
      <c r="B94" s="418"/>
      <c r="C94" s="411"/>
    </row>
    <row r="95" spans="1:3" ht="31.5" customHeight="1" x14ac:dyDescent="0.2">
      <c r="A95" s="419" t="s">
        <v>327</v>
      </c>
      <c r="B95" s="421" t="s">
        <v>1162</v>
      </c>
    </row>
    <row r="96" spans="1:3" ht="7.5"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sheetData>
  <sheetProtection algorithmName="SHA-512" hashValue="WuxVq8afre2+wPEWE167x+Z4oGrS3wlEMAoyMJpYyJNuwDZgzAdFq+FelI5iULXu54QQOXOzKpK325WfnaADHw==" saltValue="dWRcOinIE57ZXnqVMmdWow==" spinCount="100000" sheet="1" selectLockedCells="1" selectUnlockedCells="1"/>
  <printOptions horizontalCentered="1"/>
  <pageMargins left="0.45" right="0.45" top="0.75" bottom="0.75" header="0.3" footer="0.3"/>
  <pageSetup scale="72" fitToHeight="2" orientation="portrait" r:id="rId1"/>
  <headerFooter>
    <oddFooter>&amp;L&amp;1#&amp;"Calibri"&amp;9&amp;KFF0000FHLBank San Francisco | Personal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O525"/>
  <sheetViews>
    <sheetView showGridLines="0" topLeftCell="A10" zoomScaleNormal="100" zoomScaleSheetLayoutView="100" workbookViewId="0">
      <selection activeCell="AC265" sqref="AC265"/>
    </sheetView>
  </sheetViews>
  <sheetFormatPr defaultColWidth="0" defaultRowHeight="12.75" zeroHeight="1" x14ac:dyDescent="0.2"/>
  <cols>
    <col min="1" max="1" width="5.5703125" style="8" customWidth="1"/>
    <col min="2" max="2" width="9.5703125" style="8" customWidth="1"/>
    <col min="3" max="3" width="21.140625" style="8" customWidth="1"/>
    <col min="4" max="4" width="12.85546875" style="8" customWidth="1"/>
    <col min="5" max="5" width="6.7109375" style="8" bestFit="1" customWidth="1"/>
    <col min="6" max="6" width="6" style="8" customWidth="1"/>
    <col min="7" max="7" width="13" style="8" customWidth="1"/>
    <col min="8" max="8" width="9.85546875" style="8" customWidth="1"/>
    <col min="9" max="9" width="10.140625" style="8" customWidth="1"/>
    <col min="10" max="10" width="8.7109375" style="8" customWidth="1"/>
    <col min="11" max="11" width="8.42578125" style="8" customWidth="1"/>
    <col min="12" max="13" width="8.85546875" style="8" customWidth="1"/>
    <col min="14" max="14" width="9.85546875" style="8" customWidth="1"/>
    <col min="15" max="15" width="9.28515625" style="8" customWidth="1"/>
    <col min="16" max="16" width="10.28515625" style="8" customWidth="1"/>
    <col min="17" max="17" width="9.140625" style="8" customWidth="1"/>
    <col min="18" max="18" width="11" style="54" bestFit="1" customWidth="1"/>
    <col min="19" max="20" width="8.85546875" style="56" customWidth="1"/>
    <col min="21" max="21" width="9.7109375" style="8" hidden="1" customWidth="1"/>
    <col min="22" max="22" width="9.85546875" style="190" hidden="1" customWidth="1"/>
    <col min="23" max="24" width="9.85546875" style="8" hidden="1" customWidth="1"/>
    <col min="25" max="25" width="9.85546875" style="8" customWidth="1"/>
    <col min="26" max="26" width="8.42578125" style="8" customWidth="1"/>
    <col min="27" max="27" width="11.42578125" style="8" customWidth="1"/>
    <col min="28" max="33" width="9.85546875" style="8" customWidth="1"/>
    <col min="34" max="34" width="6" style="8" customWidth="1"/>
    <col min="35" max="37" width="9.85546875" style="8" hidden="1" customWidth="1"/>
    <col min="38" max="40" width="9.140625" style="8" hidden="1" customWidth="1"/>
    <col min="41" max="41" width="9.7109375" style="8" hidden="1" customWidth="1"/>
    <col min="42" max="16384" width="0" style="8" hidden="1"/>
  </cols>
  <sheetData>
    <row r="1" spans="1:33" s="1" customFormat="1" ht="27.6" customHeight="1" x14ac:dyDescent="0.25">
      <c r="A1" s="618" t="s">
        <v>136</v>
      </c>
      <c r="B1" s="618"/>
      <c r="C1" s="618"/>
      <c r="D1" s="618"/>
      <c r="E1" s="618"/>
      <c r="F1" s="618"/>
      <c r="G1" s="618"/>
      <c r="H1" s="618"/>
      <c r="I1" s="618"/>
      <c r="J1" s="618"/>
      <c r="K1" s="618"/>
      <c r="L1" s="618"/>
      <c r="M1" s="618"/>
      <c r="N1" s="618"/>
      <c r="O1" s="618"/>
      <c r="P1" s="618"/>
      <c r="Q1" s="618"/>
      <c r="R1" s="618"/>
      <c r="S1" s="618"/>
      <c r="T1" s="618"/>
      <c r="U1" s="275"/>
    </row>
    <row r="2" spans="1:33" s="1" customFormat="1" ht="18" customHeight="1" x14ac:dyDescent="0.2">
      <c r="A2" s="619" t="s">
        <v>1170</v>
      </c>
      <c r="B2" s="619"/>
      <c r="C2" s="619"/>
      <c r="D2" s="619"/>
      <c r="E2" s="619"/>
      <c r="F2" s="619"/>
      <c r="G2" s="619"/>
      <c r="H2" s="619"/>
      <c r="I2" s="619"/>
      <c r="J2" s="619"/>
      <c r="K2" s="619"/>
      <c r="L2" s="619"/>
      <c r="M2" s="619"/>
      <c r="N2" s="619"/>
      <c r="O2" s="619"/>
      <c r="P2" s="619"/>
      <c r="Q2" s="619"/>
      <c r="R2" s="619"/>
      <c r="S2" s="619"/>
      <c r="T2" s="619"/>
      <c r="U2" s="276"/>
    </row>
    <row r="3" spans="1:33" s="1" customFormat="1" ht="18" customHeight="1" x14ac:dyDescent="0.2"/>
    <row r="4" spans="1:33" s="1" customFormat="1" ht="12.75" customHeight="1" x14ac:dyDescent="0.2">
      <c r="A4" s="624" t="s">
        <v>145</v>
      </c>
      <c r="B4" s="586"/>
      <c r="C4" s="597"/>
      <c r="D4" s="598"/>
      <c r="E4" s="598"/>
      <c r="F4" s="599"/>
      <c r="G4" s="586" t="s">
        <v>149</v>
      </c>
      <c r="H4" s="587"/>
      <c r="I4" s="584"/>
      <c r="J4" s="585"/>
      <c r="K4" s="586" t="s">
        <v>102</v>
      </c>
      <c r="L4" s="625"/>
      <c r="M4" s="43" t="str">
        <f>IF(COUNT(H13:H512)&gt;0,COUNT(H13:H512),"")</f>
        <v/>
      </c>
      <c r="N4" s="272" t="s">
        <v>212</v>
      </c>
      <c r="O4" s="273"/>
      <c r="P4" s="273"/>
      <c r="Q4" s="273"/>
      <c r="R4" s="273"/>
      <c r="S4" s="332"/>
      <c r="T4" s="364"/>
      <c r="V4" s="1" t="s">
        <v>211</v>
      </c>
      <c r="W4" s="360" t="s">
        <v>315</v>
      </c>
    </row>
    <row r="5" spans="1:33" ht="12.75" customHeight="1" x14ac:dyDescent="0.2">
      <c r="A5" s="620"/>
      <c r="B5" s="621"/>
      <c r="C5" s="611"/>
      <c r="D5" s="612"/>
      <c r="E5" s="612"/>
      <c r="F5" s="613"/>
      <c r="G5" s="588" t="s">
        <v>148</v>
      </c>
      <c r="H5" s="588"/>
      <c r="I5" s="588"/>
      <c r="J5" s="588"/>
      <c r="K5" s="588"/>
      <c r="L5" s="589"/>
      <c r="M5" s="135">
        <v>1</v>
      </c>
      <c r="N5" s="135">
        <v>2</v>
      </c>
      <c r="O5" s="136">
        <v>3</v>
      </c>
      <c r="P5" s="136">
        <v>4</v>
      </c>
      <c r="Q5" s="136">
        <v>5</v>
      </c>
      <c r="R5" s="123">
        <v>6</v>
      </c>
      <c r="S5" s="123">
        <v>7</v>
      </c>
      <c r="T5" s="136">
        <v>8</v>
      </c>
      <c r="U5" s="10"/>
      <c r="V5" s="8" t="s">
        <v>182</v>
      </c>
      <c r="W5" s="360" t="s">
        <v>316</v>
      </c>
      <c r="X5" s="10"/>
    </row>
    <row r="6" spans="1:33" ht="12.75" customHeight="1" x14ac:dyDescent="0.2">
      <c r="A6" s="622" t="s">
        <v>326</v>
      </c>
      <c r="B6" s="623"/>
      <c r="C6" s="614"/>
      <c r="D6" s="615"/>
      <c r="E6" s="615"/>
      <c r="F6" s="616"/>
      <c r="G6" s="590" t="s">
        <v>147</v>
      </c>
      <c r="H6" s="591"/>
      <c r="I6" s="591"/>
      <c r="J6" s="591"/>
      <c r="K6" s="591"/>
      <c r="L6" s="592"/>
      <c r="M6" s="49"/>
      <c r="N6" s="49"/>
      <c r="O6" s="49"/>
      <c r="P6" s="49"/>
      <c r="Q6" s="49"/>
      <c r="R6" s="49"/>
      <c r="S6" s="49"/>
      <c r="T6" s="49"/>
      <c r="U6" s="10"/>
      <c r="V6" s="10"/>
      <c r="X6" s="10"/>
      <c r="Y6" s="10"/>
    </row>
    <row r="7" spans="1:33" ht="12.75" customHeight="1" x14ac:dyDescent="0.2">
      <c r="A7" s="593" t="s">
        <v>146</v>
      </c>
      <c r="B7" s="594"/>
      <c r="C7" s="617"/>
      <c r="D7" s="615"/>
      <c r="E7" s="615"/>
      <c r="F7" s="616"/>
      <c r="G7" s="595" t="s">
        <v>134</v>
      </c>
      <c r="H7" s="596"/>
      <c r="I7" s="596"/>
      <c r="J7" s="596"/>
      <c r="K7" s="596"/>
      <c r="L7" s="589"/>
      <c r="M7" s="28">
        <f t="shared" ref="M7:T7" si="0">M6*2</f>
        <v>0</v>
      </c>
      <c r="N7" s="28">
        <f t="shared" si="0"/>
        <v>0</v>
      </c>
      <c r="O7" s="28">
        <f t="shared" si="0"/>
        <v>0</v>
      </c>
      <c r="P7" s="28">
        <f t="shared" si="0"/>
        <v>0</v>
      </c>
      <c r="Q7" s="28">
        <f t="shared" si="0"/>
        <v>0</v>
      </c>
      <c r="R7" s="53">
        <f t="shared" si="0"/>
        <v>0</v>
      </c>
      <c r="S7" s="53">
        <f t="shared" si="0"/>
        <v>0</v>
      </c>
      <c r="T7" s="28">
        <f t="shared" si="0"/>
        <v>0</v>
      </c>
      <c r="U7" s="10"/>
      <c r="V7" s="10"/>
      <c r="W7" s="10"/>
      <c r="X7" s="10"/>
      <c r="Y7" s="10"/>
    </row>
    <row r="8" spans="1:33" ht="12.75" customHeight="1" x14ac:dyDescent="0.2">
      <c r="A8" s="593" t="s">
        <v>178</v>
      </c>
      <c r="B8" s="594"/>
      <c r="C8" s="617"/>
      <c r="D8" s="616"/>
      <c r="E8" s="227" t="s">
        <v>173</v>
      </c>
      <c r="F8" s="226"/>
      <c r="G8" s="595" t="s">
        <v>64</v>
      </c>
      <c r="H8" s="596"/>
      <c r="I8" s="596"/>
      <c r="J8" s="596"/>
      <c r="K8" s="596"/>
      <c r="L8" s="589"/>
      <c r="M8" s="28">
        <f t="shared" ref="M8:S8" si="1">IF(M7="","",AVERAGE(M7:N7))</f>
        <v>0</v>
      </c>
      <c r="N8" s="28">
        <f t="shared" si="1"/>
        <v>0</v>
      </c>
      <c r="O8" s="28">
        <f t="shared" si="1"/>
        <v>0</v>
      </c>
      <c r="P8" s="28">
        <f t="shared" si="1"/>
        <v>0</v>
      </c>
      <c r="Q8" s="28">
        <f t="shared" si="1"/>
        <v>0</v>
      </c>
      <c r="R8" s="28">
        <f t="shared" si="1"/>
        <v>0</v>
      </c>
      <c r="S8" s="28">
        <f t="shared" si="1"/>
        <v>0</v>
      </c>
      <c r="T8" s="28">
        <f>IF(T7="","",AVERAGE(T7:T7))</f>
        <v>0</v>
      </c>
      <c r="V8" s="8"/>
    </row>
    <row r="9" spans="1:33" ht="12.75" customHeight="1" x14ac:dyDescent="0.25">
      <c r="A9" s="637"/>
      <c r="B9" s="637"/>
      <c r="C9" s="638"/>
      <c r="D9" s="638"/>
      <c r="E9" s="638"/>
      <c r="F9" s="638"/>
      <c r="G9" s="637"/>
      <c r="H9" s="637"/>
      <c r="I9" s="637"/>
      <c r="J9" s="637"/>
      <c r="K9" s="637"/>
      <c r="L9" s="637"/>
      <c r="M9" s="637"/>
      <c r="N9" s="637"/>
      <c r="O9" s="637"/>
      <c r="P9" s="637"/>
      <c r="Q9" s="637"/>
      <c r="R9" s="638"/>
      <c r="S9" s="638"/>
      <c r="T9" s="638"/>
      <c r="U9" s="244"/>
      <c r="V9" s="8"/>
    </row>
    <row r="10" spans="1:33" ht="35.25" customHeight="1" x14ac:dyDescent="0.2">
      <c r="A10" s="582" t="s">
        <v>185</v>
      </c>
      <c r="B10" s="626" t="s">
        <v>50</v>
      </c>
      <c r="C10" s="626" t="s">
        <v>302</v>
      </c>
      <c r="D10" s="627"/>
      <c r="E10" s="630" t="s">
        <v>267</v>
      </c>
      <c r="F10" s="630"/>
      <c r="G10" s="633" t="s">
        <v>268</v>
      </c>
      <c r="H10" s="582" t="s">
        <v>141</v>
      </c>
      <c r="I10" s="582" t="s">
        <v>44</v>
      </c>
      <c r="J10" s="582" t="s">
        <v>51</v>
      </c>
      <c r="K10" s="582" t="s">
        <v>140</v>
      </c>
      <c r="L10" s="582" t="s">
        <v>52</v>
      </c>
      <c r="M10" s="582" t="s">
        <v>53</v>
      </c>
      <c r="N10" s="582" t="s">
        <v>138</v>
      </c>
      <c r="O10" s="609" t="s">
        <v>46</v>
      </c>
      <c r="P10" s="582" t="s">
        <v>142</v>
      </c>
      <c r="Q10" s="212" t="s">
        <v>143</v>
      </c>
      <c r="R10" s="582" t="s">
        <v>168</v>
      </c>
      <c r="S10" s="582" t="s">
        <v>172</v>
      </c>
      <c r="T10" s="608" t="s">
        <v>47</v>
      </c>
      <c r="U10" s="319"/>
      <c r="V10" s="601" t="s">
        <v>174</v>
      </c>
      <c r="W10" s="602"/>
      <c r="X10" s="603"/>
      <c r="Z10" s="582" t="s">
        <v>64</v>
      </c>
      <c r="AA10" s="582" t="s">
        <v>166</v>
      </c>
      <c r="AB10" s="582" t="s">
        <v>167</v>
      </c>
      <c r="AC10" s="582" t="s">
        <v>45</v>
      </c>
      <c r="AE10" s="582" t="s">
        <v>1165</v>
      </c>
      <c r="AF10" s="582" t="s">
        <v>141</v>
      </c>
      <c r="AG10" s="582" t="s">
        <v>142</v>
      </c>
    </row>
    <row r="11" spans="1:33" ht="24.75" customHeight="1" x14ac:dyDescent="0.2">
      <c r="A11" s="583"/>
      <c r="B11" s="628"/>
      <c r="C11" s="628"/>
      <c r="D11" s="629"/>
      <c r="E11" s="630"/>
      <c r="F11" s="630"/>
      <c r="G11" s="634"/>
      <c r="H11" s="583"/>
      <c r="I11" s="583"/>
      <c r="J11" s="583"/>
      <c r="K11" s="583"/>
      <c r="L11" s="583"/>
      <c r="M11" s="583"/>
      <c r="N11" s="583"/>
      <c r="O11" s="610"/>
      <c r="P11" s="583"/>
      <c r="Q11" s="218"/>
      <c r="R11" s="583"/>
      <c r="S11" s="607"/>
      <c r="T11" s="608"/>
      <c r="U11" s="319"/>
      <c r="V11" s="604"/>
      <c r="W11" s="605"/>
      <c r="X11" s="606"/>
      <c r="Z11" s="583"/>
      <c r="AA11" s="583"/>
      <c r="AB11" s="583"/>
      <c r="AC11" s="583"/>
      <c r="AE11" s="583"/>
      <c r="AF11" s="583"/>
      <c r="AG11" s="583"/>
    </row>
    <row r="12" spans="1:33" ht="13.5" customHeight="1" x14ac:dyDescent="0.2">
      <c r="A12" s="180"/>
      <c r="B12" s="322"/>
      <c r="C12" s="600"/>
      <c r="D12" s="600"/>
      <c r="E12" s="635"/>
      <c r="F12" s="636"/>
      <c r="G12" s="317"/>
      <c r="H12" s="180"/>
      <c r="I12" s="180"/>
      <c r="J12" s="180"/>
      <c r="K12" s="181"/>
      <c r="L12" s="180" t="s">
        <v>80</v>
      </c>
      <c r="M12" s="180"/>
      <c r="N12" s="180"/>
      <c r="O12" s="180" t="s">
        <v>80</v>
      </c>
      <c r="P12" s="180" t="s">
        <v>80</v>
      </c>
      <c r="Q12" s="180" t="s">
        <v>80</v>
      </c>
      <c r="R12" s="180" t="s">
        <v>80</v>
      </c>
      <c r="S12" s="180"/>
      <c r="T12" s="321"/>
      <c r="U12" s="319"/>
      <c r="V12" s="229" t="s">
        <v>175</v>
      </c>
      <c r="W12" s="229" t="s">
        <v>176</v>
      </c>
      <c r="X12" s="229" t="s">
        <v>177</v>
      </c>
      <c r="Z12" s="123" t="s">
        <v>80</v>
      </c>
      <c r="AA12" s="180" t="s">
        <v>80</v>
      </c>
      <c r="AB12" s="180" t="s">
        <v>80</v>
      </c>
      <c r="AC12" s="180" t="s">
        <v>80</v>
      </c>
      <c r="AE12" s="123"/>
      <c r="AF12" s="180"/>
      <c r="AG12" s="180" t="s">
        <v>80</v>
      </c>
    </row>
    <row r="13" spans="1:33" ht="12" customHeight="1" x14ac:dyDescent="0.2">
      <c r="A13" s="274">
        <v>1</v>
      </c>
      <c r="B13" s="50"/>
      <c r="C13" s="631"/>
      <c r="D13" s="632"/>
      <c r="E13" s="631"/>
      <c r="F13" s="632"/>
      <c r="G13" s="316"/>
      <c r="H13" s="433"/>
      <c r="I13" s="216">
        <f>IF(C13&lt;&gt;"",IF(H13&lt;1,1,(H13*1.5)),0)</f>
        <v>0</v>
      </c>
      <c r="J13" s="50"/>
      <c r="K13" s="217"/>
      <c r="L13" s="51"/>
      <c r="M13" s="26">
        <f t="shared" ref="M13:M22" si="2">IF(OR(C13="VACANT",K13=0),0,(L13/AB13))</f>
        <v>0</v>
      </c>
      <c r="N13" s="46" t="str">
        <f>IF(K13&lt;=0.5,IF(M13&gt;0.5,"Fail"," "),IF(K13&lt;=0.8,IF(M13&gt;0.8,"Fail"," ")," "))</f>
        <v xml:space="preserve"> </v>
      </c>
      <c r="O13" s="47">
        <f>+AC13/12*0.3</f>
        <v>0</v>
      </c>
      <c r="P13" s="49"/>
      <c r="Q13" s="49"/>
      <c r="R13" s="215">
        <f>P13-Q13</f>
        <v>0</v>
      </c>
      <c r="S13" s="228" t="str">
        <f t="shared" ref="S13:S76" si="3">IF(J13&gt;0,IF(R13*12&gt;L13,"Fail",""),"")</f>
        <v/>
      </c>
      <c r="T13" s="48" t="str">
        <f>IF(C13="Vacant","",IF(R13&gt;0,IF(R13&gt;O13,"Fail",""),""))</f>
        <v/>
      </c>
      <c r="U13" s="320"/>
      <c r="V13" s="230">
        <f>COUNTIF(K13:K512,"&lt;=.3")</f>
        <v>0</v>
      </c>
      <c r="W13" s="230">
        <f>COUNTIF(K13:K512,"&lt;=.5")</f>
        <v>0</v>
      </c>
      <c r="X13" s="230">
        <f>COUNTIF(K13:K512,"&lt;=.8")</f>
        <v>0</v>
      </c>
      <c r="Z13" s="247">
        <f>IF(I13=1.5,$M$8,IF(I13=2.5,$N$8,IF(I13=3.5,$O$8,IF(I13=4.5,$P$8,IF(I13=5.5,$Q$8,IF(I13=6.5,$R$8,IF(I13=7.5,$S$8,IF(I13=8.5,$T$8,0))))))))</f>
        <v>0</v>
      </c>
      <c r="AA13" s="30">
        <f t="shared" ref="AA13:AA76" si="4">IF(I13=1,$M$7,IF(I13=2,$N$7,IF(I13=3,$O$7,IF(I13=4,$P$7,IF(I13=5,$Q$7,IF(I13=6,$R$7,IF(I13=7,$S$7,IF(I13=8,$T$7,Z13))))))))</f>
        <v>0</v>
      </c>
      <c r="AB13" s="28">
        <f>IF(J13=1,$M$7,IF(J13=2,$N$7,IF(J13=3,$O$7,IF(J13=4,$P$7,IF(J13=5,$Q$7,IF(J13=6,$R$7,IF(J13=7,$S$7,IF(J13=8,$T$7,0))))))))</f>
        <v>0</v>
      </c>
      <c r="AC13" s="28">
        <f t="shared" ref="AC13:AC76" si="5">(K13*AA13)</f>
        <v>0</v>
      </c>
      <c r="AE13" s="247" t="str">
        <f>IF(Q13&gt;=1,1,"")</f>
        <v/>
      </c>
      <c r="AF13" s="30" t="str">
        <f>IF(AE13=1,H13,"")</f>
        <v/>
      </c>
      <c r="AG13" s="28" t="str">
        <f>IF(AE13=1,P13,"")</f>
        <v/>
      </c>
    </row>
    <row r="14" spans="1:33" ht="12" customHeight="1" x14ac:dyDescent="0.25">
      <c r="A14" s="274">
        <f>A13+1</f>
        <v>2</v>
      </c>
      <c r="B14" s="50"/>
      <c r="C14" s="631"/>
      <c r="D14" s="632"/>
      <c r="E14" s="631"/>
      <c r="F14" s="632"/>
      <c r="G14" s="316"/>
      <c r="H14" s="433"/>
      <c r="I14" s="216">
        <f t="shared" ref="I14:I77" si="6">IF(C14&lt;&gt;"",IF(H14&lt;1,1,(H14*1.5)),0)</f>
        <v>0</v>
      </c>
      <c r="J14" s="50"/>
      <c r="K14" s="217"/>
      <c r="L14" s="51"/>
      <c r="M14" s="26">
        <f t="shared" si="2"/>
        <v>0</v>
      </c>
      <c r="N14" s="46" t="str">
        <f t="shared" ref="N14:N76" si="7">IF(K14&lt;=0.5,IF(M14&gt;0.5,"Fail"," "),IF(K14&lt;=0.8,IF(M14&gt;0.8,"Fail"," ")," "))</f>
        <v xml:space="preserve"> </v>
      </c>
      <c r="O14" s="47">
        <f t="shared" ref="O14:O77" si="8">+AC14/12*0.3</f>
        <v>0</v>
      </c>
      <c r="P14" s="49"/>
      <c r="Q14" s="49"/>
      <c r="R14" s="215">
        <f t="shared" ref="R14:R77" si="9">P14-Q14</f>
        <v>0</v>
      </c>
      <c r="S14" s="228" t="str">
        <f t="shared" si="3"/>
        <v/>
      </c>
      <c r="T14" s="48" t="str">
        <f t="shared" ref="T14:T77" si="10">IF(C14="Vacant","",IF(R14&gt;0,IF(R14&gt;O14,"Fail",""),""))</f>
        <v/>
      </c>
      <c r="U14" s="320"/>
      <c r="V14" s="320"/>
      <c r="W14" s="320"/>
      <c r="X14" s="244"/>
      <c r="Y14" s="3"/>
      <c r="Z14" s="247">
        <f t="shared" ref="Z14:Z77" si="11">IF(I14=1.5,$M$8,IF(I14=2.5,$N$8,IF(I14=3.5,$O$8,IF(I14=4.5,$P$8,IF(I14=5.5,$Q$8,IF(I14=6.5,$R$8,IF(I14=7.5,$S$8,IF(I14=8.5,$T$8,0))))))))</f>
        <v>0</v>
      </c>
      <c r="AA14" s="30">
        <f t="shared" si="4"/>
        <v>0</v>
      </c>
      <c r="AB14" s="28">
        <f t="shared" ref="AB14:AB77" si="12">IF(J14=1,$M$7,IF(J14=2,$N$7,IF(J14=3,$O$7,IF(J14=4,$P$7,IF(J14=5,$Q$7,IF(J14=6,$R$7,IF(J14=7,$S$7,IF(J14=8,$T$7,0))))))))</f>
        <v>0</v>
      </c>
      <c r="AC14" s="28">
        <f t="shared" si="5"/>
        <v>0</v>
      </c>
      <c r="AE14" s="247" t="str">
        <f t="shared" ref="AE14:AE77" si="13">IF(Q14&gt;=1,1,"")</f>
        <v/>
      </c>
      <c r="AF14" s="30" t="str">
        <f t="shared" ref="AF14:AF77" si="14">IF(AE14=1,H14,"")</f>
        <v/>
      </c>
      <c r="AG14" s="28" t="str">
        <f t="shared" ref="AG14:AG77" si="15">IF(AE14=1,P14,"")</f>
        <v/>
      </c>
    </row>
    <row r="15" spans="1:33" ht="12" customHeight="1" x14ac:dyDescent="0.25">
      <c r="A15" s="274">
        <f t="shared" ref="A15:A78" si="16">A14+1</f>
        <v>3</v>
      </c>
      <c r="B15" s="50"/>
      <c r="C15" s="631"/>
      <c r="D15" s="632"/>
      <c r="E15" s="631"/>
      <c r="F15" s="632"/>
      <c r="G15" s="316"/>
      <c r="H15" s="433"/>
      <c r="I15" s="216">
        <f t="shared" si="6"/>
        <v>0</v>
      </c>
      <c r="J15" s="50"/>
      <c r="K15" s="217"/>
      <c r="L15" s="51"/>
      <c r="M15" s="26">
        <f t="shared" si="2"/>
        <v>0</v>
      </c>
      <c r="N15" s="46" t="str">
        <f t="shared" si="7"/>
        <v xml:space="preserve"> </v>
      </c>
      <c r="O15" s="47">
        <f t="shared" si="8"/>
        <v>0</v>
      </c>
      <c r="P15" s="49"/>
      <c r="Q15" s="49"/>
      <c r="R15" s="215">
        <f t="shared" si="9"/>
        <v>0</v>
      </c>
      <c r="S15" s="228" t="str">
        <f t="shared" si="3"/>
        <v/>
      </c>
      <c r="T15" s="48" t="str">
        <f t="shared" si="10"/>
        <v/>
      </c>
      <c r="U15" s="320"/>
      <c r="V15" s="320"/>
      <c r="W15" s="320"/>
      <c r="X15" s="244"/>
      <c r="Y15" s="3"/>
      <c r="Z15" s="247">
        <f t="shared" si="11"/>
        <v>0</v>
      </c>
      <c r="AA15" s="30">
        <f t="shared" si="4"/>
        <v>0</v>
      </c>
      <c r="AB15" s="28">
        <f t="shared" si="12"/>
        <v>0</v>
      </c>
      <c r="AC15" s="28">
        <f t="shared" si="5"/>
        <v>0</v>
      </c>
      <c r="AE15" s="247" t="str">
        <f t="shared" si="13"/>
        <v/>
      </c>
      <c r="AF15" s="30" t="str">
        <f t="shared" si="14"/>
        <v/>
      </c>
      <c r="AG15" s="28" t="str">
        <f t="shared" si="15"/>
        <v/>
      </c>
    </row>
    <row r="16" spans="1:33" ht="12" customHeight="1" x14ac:dyDescent="0.25">
      <c r="A16" s="274">
        <f t="shared" si="16"/>
        <v>4</v>
      </c>
      <c r="B16" s="50"/>
      <c r="C16" s="631"/>
      <c r="D16" s="632"/>
      <c r="E16" s="631"/>
      <c r="F16" s="632"/>
      <c r="G16" s="316"/>
      <c r="H16" s="433"/>
      <c r="I16" s="216">
        <f t="shared" si="6"/>
        <v>0</v>
      </c>
      <c r="J16" s="50"/>
      <c r="K16" s="217"/>
      <c r="L16" s="51"/>
      <c r="M16" s="26">
        <f t="shared" si="2"/>
        <v>0</v>
      </c>
      <c r="N16" s="46" t="str">
        <f t="shared" si="7"/>
        <v xml:space="preserve"> </v>
      </c>
      <c r="O16" s="47">
        <f t="shared" si="8"/>
        <v>0</v>
      </c>
      <c r="P16" s="49"/>
      <c r="Q16" s="49"/>
      <c r="R16" s="215">
        <f t="shared" si="9"/>
        <v>0</v>
      </c>
      <c r="S16" s="228" t="str">
        <f t="shared" si="3"/>
        <v/>
      </c>
      <c r="T16" s="48" t="str">
        <f t="shared" si="10"/>
        <v/>
      </c>
      <c r="U16" s="320"/>
      <c r="V16" s="320"/>
      <c r="W16" s="320"/>
      <c r="X16" s="244"/>
      <c r="Y16" s="3"/>
      <c r="Z16" s="247">
        <f t="shared" si="11"/>
        <v>0</v>
      </c>
      <c r="AA16" s="30">
        <f t="shared" si="4"/>
        <v>0</v>
      </c>
      <c r="AB16" s="28">
        <f t="shared" si="12"/>
        <v>0</v>
      </c>
      <c r="AC16" s="28">
        <f t="shared" si="5"/>
        <v>0</v>
      </c>
      <c r="AE16" s="247" t="str">
        <f t="shared" si="13"/>
        <v/>
      </c>
      <c r="AF16" s="30" t="str">
        <f t="shared" si="14"/>
        <v/>
      </c>
      <c r="AG16" s="28" t="str">
        <f t="shared" si="15"/>
        <v/>
      </c>
    </row>
    <row r="17" spans="1:33" ht="12" customHeight="1" x14ac:dyDescent="0.25">
      <c r="A17" s="274">
        <f t="shared" si="16"/>
        <v>5</v>
      </c>
      <c r="B17" s="50"/>
      <c r="C17" s="631"/>
      <c r="D17" s="632"/>
      <c r="E17" s="631"/>
      <c r="F17" s="632"/>
      <c r="G17" s="316"/>
      <c r="H17" s="433"/>
      <c r="I17" s="216">
        <f t="shared" si="6"/>
        <v>0</v>
      </c>
      <c r="J17" s="50"/>
      <c r="K17" s="217"/>
      <c r="L17" s="51"/>
      <c r="M17" s="26">
        <f t="shared" si="2"/>
        <v>0</v>
      </c>
      <c r="N17" s="46" t="str">
        <f t="shared" si="7"/>
        <v xml:space="preserve"> </v>
      </c>
      <c r="O17" s="47">
        <f t="shared" si="8"/>
        <v>0</v>
      </c>
      <c r="P17" s="49"/>
      <c r="Q17" s="49"/>
      <c r="R17" s="215">
        <f t="shared" si="9"/>
        <v>0</v>
      </c>
      <c r="S17" s="228" t="str">
        <f t="shared" si="3"/>
        <v/>
      </c>
      <c r="T17" s="48" t="str">
        <f t="shared" si="10"/>
        <v/>
      </c>
      <c r="U17" s="320"/>
      <c r="V17" s="320"/>
      <c r="W17" s="320"/>
      <c r="X17" s="244"/>
      <c r="Y17" s="3"/>
      <c r="Z17" s="247">
        <f t="shared" si="11"/>
        <v>0</v>
      </c>
      <c r="AA17" s="30">
        <f t="shared" si="4"/>
        <v>0</v>
      </c>
      <c r="AB17" s="28">
        <f t="shared" si="12"/>
        <v>0</v>
      </c>
      <c r="AC17" s="28">
        <f t="shared" si="5"/>
        <v>0</v>
      </c>
      <c r="AE17" s="247" t="str">
        <f t="shared" si="13"/>
        <v/>
      </c>
      <c r="AF17" s="30" t="str">
        <f t="shared" si="14"/>
        <v/>
      </c>
      <c r="AG17" s="28" t="str">
        <f t="shared" si="15"/>
        <v/>
      </c>
    </row>
    <row r="18" spans="1:33" ht="12" customHeight="1" x14ac:dyDescent="0.25">
      <c r="A18" s="274">
        <f t="shared" si="16"/>
        <v>6</v>
      </c>
      <c r="B18" s="50"/>
      <c r="C18" s="631"/>
      <c r="D18" s="632"/>
      <c r="E18" s="631"/>
      <c r="F18" s="632"/>
      <c r="G18" s="316"/>
      <c r="H18" s="433"/>
      <c r="I18" s="216">
        <f t="shared" si="6"/>
        <v>0</v>
      </c>
      <c r="J18" s="50"/>
      <c r="K18" s="217"/>
      <c r="L18" s="51"/>
      <c r="M18" s="26">
        <f t="shared" si="2"/>
        <v>0</v>
      </c>
      <c r="N18" s="46" t="str">
        <f t="shared" si="7"/>
        <v xml:space="preserve"> </v>
      </c>
      <c r="O18" s="47">
        <f>+AC18/12*0.3</f>
        <v>0</v>
      </c>
      <c r="P18" s="49"/>
      <c r="Q18" s="49"/>
      <c r="R18" s="215">
        <f t="shared" si="9"/>
        <v>0</v>
      </c>
      <c r="S18" s="228" t="str">
        <f t="shared" si="3"/>
        <v/>
      </c>
      <c r="T18" s="48" t="str">
        <f t="shared" si="10"/>
        <v/>
      </c>
      <c r="U18" s="320"/>
      <c r="V18" s="320"/>
      <c r="W18" s="320"/>
      <c r="X18" s="244"/>
      <c r="Y18" s="3"/>
      <c r="Z18" s="247">
        <f t="shared" si="11"/>
        <v>0</v>
      </c>
      <c r="AA18" s="30">
        <f t="shared" si="4"/>
        <v>0</v>
      </c>
      <c r="AB18" s="28">
        <f t="shared" si="12"/>
        <v>0</v>
      </c>
      <c r="AC18" s="28">
        <f t="shared" si="5"/>
        <v>0</v>
      </c>
      <c r="AE18" s="247" t="str">
        <f t="shared" si="13"/>
        <v/>
      </c>
      <c r="AF18" s="30" t="str">
        <f t="shared" si="14"/>
        <v/>
      </c>
      <c r="AG18" s="28" t="str">
        <f t="shared" si="15"/>
        <v/>
      </c>
    </row>
    <row r="19" spans="1:33" ht="12" customHeight="1" x14ac:dyDescent="0.25">
      <c r="A19" s="274">
        <f t="shared" si="16"/>
        <v>7</v>
      </c>
      <c r="B19" s="50"/>
      <c r="C19" s="631"/>
      <c r="D19" s="632"/>
      <c r="E19" s="631"/>
      <c r="F19" s="632"/>
      <c r="G19" s="316"/>
      <c r="H19" s="433"/>
      <c r="I19" s="216">
        <f t="shared" si="6"/>
        <v>0</v>
      </c>
      <c r="J19" s="50"/>
      <c r="K19" s="217"/>
      <c r="L19" s="51"/>
      <c r="M19" s="26">
        <f t="shared" si="2"/>
        <v>0</v>
      </c>
      <c r="N19" s="46" t="str">
        <f t="shared" si="7"/>
        <v xml:space="preserve"> </v>
      </c>
      <c r="O19" s="47">
        <f t="shared" si="8"/>
        <v>0</v>
      </c>
      <c r="P19" s="49"/>
      <c r="Q19" s="49"/>
      <c r="R19" s="215">
        <f t="shared" si="9"/>
        <v>0</v>
      </c>
      <c r="S19" s="228" t="str">
        <f t="shared" si="3"/>
        <v/>
      </c>
      <c r="T19" s="48" t="str">
        <f t="shared" si="10"/>
        <v/>
      </c>
      <c r="U19" s="320"/>
      <c r="V19" s="320"/>
      <c r="W19" s="320"/>
      <c r="X19" s="244"/>
      <c r="Y19" s="3"/>
      <c r="Z19" s="247">
        <f t="shared" si="11"/>
        <v>0</v>
      </c>
      <c r="AA19" s="30">
        <f t="shared" si="4"/>
        <v>0</v>
      </c>
      <c r="AB19" s="28">
        <f t="shared" si="12"/>
        <v>0</v>
      </c>
      <c r="AC19" s="28">
        <f t="shared" si="5"/>
        <v>0</v>
      </c>
      <c r="AE19" s="247" t="str">
        <f t="shared" si="13"/>
        <v/>
      </c>
      <c r="AF19" s="30" t="str">
        <f t="shared" si="14"/>
        <v/>
      </c>
      <c r="AG19" s="28" t="str">
        <f t="shared" si="15"/>
        <v/>
      </c>
    </row>
    <row r="20" spans="1:33" ht="12" customHeight="1" x14ac:dyDescent="0.25">
      <c r="A20" s="274">
        <f t="shared" si="16"/>
        <v>8</v>
      </c>
      <c r="B20" s="50"/>
      <c r="C20" s="631"/>
      <c r="D20" s="632"/>
      <c r="E20" s="631"/>
      <c r="F20" s="632"/>
      <c r="G20" s="316"/>
      <c r="H20" s="433"/>
      <c r="I20" s="216">
        <f t="shared" si="6"/>
        <v>0</v>
      </c>
      <c r="J20" s="50"/>
      <c r="K20" s="217"/>
      <c r="L20" s="51"/>
      <c r="M20" s="26">
        <f t="shared" si="2"/>
        <v>0</v>
      </c>
      <c r="N20" s="46" t="str">
        <f t="shared" si="7"/>
        <v xml:space="preserve"> </v>
      </c>
      <c r="O20" s="47">
        <f t="shared" si="8"/>
        <v>0</v>
      </c>
      <c r="P20" s="49"/>
      <c r="Q20" s="49"/>
      <c r="R20" s="215">
        <f t="shared" si="9"/>
        <v>0</v>
      </c>
      <c r="S20" s="228" t="str">
        <f t="shared" si="3"/>
        <v/>
      </c>
      <c r="T20" s="48" t="str">
        <f t="shared" si="10"/>
        <v/>
      </c>
      <c r="U20" s="320"/>
      <c r="V20" s="320"/>
      <c r="W20" s="320"/>
      <c r="X20" s="244"/>
      <c r="Y20" s="3"/>
      <c r="Z20" s="247">
        <f t="shared" si="11"/>
        <v>0</v>
      </c>
      <c r="AA20" s="30">
        <f t="shared" si="4"/>
        <v>0</v>
      </c>
      <c r="AB20" s="28">
        <f t="shared" si="12"/>
        <v>0</v>
      </c>
      <c r="AC20" s="28">
        <f t="shared" si="5"/>
        <v>0</v>
      </c>
      <c r="AE20" s="247" t="str">
        <f t="shared" si="13"/>
        <v/>
      </c>
      <c r="AF20" s="30" t="str">
        <f t="shared" si="14"/>
        <v/>
      </c>
      <c r="AG20" s="28" t="str">
        <f t="shared" si="15"/>
        <v/>
      </c>
    </row>
    <row r="21" spans="1:33" ht="12" customHeight="1" x14ac:dyDescent="0.25">
      <c r="A21" s="274">
        <f t="shared" si="16"/>
        <v>9</v>
      </c>
      <c r="B21" s="50"/>
      <c r="C21" s="631"/>
      <c r="D21" s="632"/>
      <c r="E21" s="631"/>
      <c r="F21" s="632"/>
      <c r="G21" s="316"/>
      <c r="H21" s="433"/>
      <c r="I21" s="216">
        <f t="shared" si="6"/>
        <v>0</v>
      </c>
      <c r="J21" s="50"/>
      <c r="K21" s="217"/>
      <c r="L21" s="51"/>
      <c r="M21" s="26">
        <f t="shared" si="2"/>
        <v>0</v>
      </c>
      <c r="N21" s="46" t="str">
        <f t="shared" si="7"/>
        <v xml:space="preserve"> </v>
      </c>
      <c r="O21" s="47">
        <f t="shared" si="8"/>
        <v>0</v>
      </c>
      <c r="P21" s="49"/>
      <c r="Q21" s="49"/>
      <c r="R21" s="215">
        <f t="shared" si="9"/>
        <v>0</v>
      </c>
      <c r="S21" s="228" t="str">
        <f t="shared" si="3"/>
        <v/>
      </c>
      <c r="T21" s="48" t="str">
        <f t="shared" si="10"/>
        <v/>
      </c>
      <c r="U21" s="320"/>
      <c r="V21" s="320"/>
      <c r="W21" s="320"/>
      <c r="X21" s="244"/>
      <c r="Y21" s="3"/>
      <c r="Z21" s="247">
        <f t="shared" si="11"/>
        <v>0</v>
      </c>
      <c r="AA21" s="30">
        <f t="shared" si="4"/>
        <v>0</v>
      </c>
      <c r="AB21" s="28">
        <f t="shared" si="12"/>
        <v>0</v>
      </c>
      <c r="AC21" s="28">
        <f t="shared" si="5"/>
        <v>0</v>
      </c>
      <c r="AE21" s="247" t="str">
        <f t="shared" si="13"/>
        <v/>
      </c>
      <c r="AF21" s="30" t="str">
        <f t="shared" si="14"/>
        <v/>
      </c>
      <c r="AG21" s="28" t="str">
        <f t="shared" si="15"/>
        <v/>
      </c>
    </row>
    <row r="22" spans="1:33" ht="12" customHeight="1" x14ac:dyDescent="0.25">
      <c r="A22" s="274">
        <f t="shared" si="16"/>
        <v>10</v>
      </c>
      <c r="B22" s="50"/>
      <c r="C22" s="631"/>
      <c r="D22" s="632"/>
      <c r="E22" s="631"/>
      <c r="F22" s="632"/>
      <c r="G22" s="316"/>
      <c r="H22" s="433"/>
      <c r="I22" s="216">
        <f t="shared" si="6"/>
        <v>0</v>
      </c>
      <c r="J22" s="50"/>
      <c r="K22" s="217"/>
      <c r="L22" s="51"/>
      <c r="M22" s="26">
        <f t="shared" si="2"/>
        <v>0</v>
      </c>
      <c r="N22" s="46" t="str">
        <f t="shared" si="7"/>
        <v xml:space="preserve"> </v>
      </c>
      <c r="O22" s="47">
        <f t="shared" si="8"/>
        <v>0</v>
      </c>
      <c r="P22" s="49"/>
      <c r="Q22" s="49"/>
      <c r="R22" s="215">
        <f t="shared" si="9"/>
        <v>0</v>
      </c>
      <c r="S22" s="228" t="str">
        <f t="shared" si="3"/>
        <v/>
      </c>
      <c r="T22" s="48" t="str">
        <f t="shared" si="10"/>
        <v/>
      </c>
      <c r="U22" s="320"/>
      <c r="V22" s="320"/>
      <c r="W22" s="320"/>
      <c r="X22" s="244"/>
      <c r="Y22" s="3"/>
      <c r="Z22" s="247">
        <f t="shared" si="11"/>
        <v>0</v>
      </c>
      <c r="AA22" s="30">
        <f t="shared" si="4"/>
        <v>0</v>
      </c>
      <c r="AB22" s="28">
        <f t="shared" si="12"/>
        <v>0</v>
      </c>
      <c r="AC22" s="28">
        <f t="shared" si="5"/>
        <v>0</v>
      </c>
      <c r="AE22" s="247" t="str">
        <f t="shared" si="13"/>
        <v/>
      </c>
      <c r="AF22" s="30" t="str">
        <f t="shared" si="14"/>
        <v/>
      </c>
      <c r="AG22" s="28" t="str">
        <f t="shared" si="15"/>
        <v/>
      </c>
    </row>
    <row r="23" spans="1:33" ht="12" customHeight="1" x14ac:dyDescent="0.25">
      <c r="A23" s="274">
        <f t="shared" si="16"/>
        <v>11</v>
      </c>
      <c r="B23" s="50"/>
      <c r="C23" s="631"/>
      <c r="D23" s="632"/>
      <c r="E23" s="631"/>
      <c r="F23" s="632"/>
      <c r="G23" s="316"/>
      <c r="H23" s="433"/>
      <c r="I23" s="216">
        <f t="shared" si="6"/>
        <v>0</v>
      </c>
      <c r="J23" s="50"/>
      <c r="K23" s="217"/>
      <c r="L23" s="51"/>
      <c r="M23" s="26">
        <f t="shared" ref="M23:M77" si="17">IF(OR(C23="VACANT",K23=0),0,(L23/AB23))</f>
        <v>0</v>
      </c>
      <c r="N23" s="46" t="str">
        <f t="shared" si="7"/>
        <v xml:space="preserve"> </v>
      </c>
      <c r="O23" s="47">
        <f t="shared" si="8"/>
        <v>0</v>
      </c>
      <c r="P23" s="49"/>
      <c r="Q23" s="49"/>
      <c r="R23" s="215">
        <f t="shared" si="9"/>
        <v>0</v>
      </c>
      <c r="S23" s="228" t="str">
        <f t="shared" si="3"/>
        <v/>
      </c>
      <c r="T23" s="48" t="str">
        <f t="shared" si="10"/>
        <v/>
      </c>
      <c r="U23" s="320"/>
      <c r="V23" s="320"/>
      <c r="W23" s="320"/>
      <c r="X23" s="244"/>
      <c r="Y23" s="3"/>
      <c r="Z23" s="247">
        <f t="shared" si="11"/>
        <v>0</v>
      </c>
      <c r="AA23" s="30">
        <f t="shared" si="4"/>
        <v>0</v>
      </c>
      <c r="AB23" s="28">
        <f t="shared" si="12"/>
        <v>0</v>
      </c>
      <c r="AC23" s="28">
        <f t="shared" si="5"/>
        <v>0</v>
      </c>
      <c r="AE23" s="247" t="str">
        <f t="shared" si="13"/>
        <v/>
      </c>
      <c r="AF23" s="30" t="str">
        <f t="shared" si="14"/>
        <v/>
      </c>
      <c r="AG23" s="28" t="str">
        <f t="shared" si="15"/>
        <v/>
      </c>
    </row>
    <row r="24" spans="1:33" ht="12" customHeight="1" x14ac:dyDescent="0.25">
      <c r="A24" s="274">
        <f t="shared" si="16"/>
        <v>12</v>
      </c>
      <c r="B24" s="50"/>
      <c r="C24" s="631"/>
      <c r="D24" s="632"/>
      <c r="E24" s="631"/>
      <c r="F24" s="632"/>
      <c r="G24" s="316"/>
      <c r="H24" s="433"/>
      <c r="I24" s="216">
        <f t="shared" si="6"/>
        <v>0</v>
      </c>
      <c r="J24" s="50"/>
      <c r="K24" s="217"/>
      <c r="L24" s="51"/>
      <c r="M24" s="26">
        <f t="shared" si="17"/>
        <v>0</v>
      </c>
      <c r="N24" s="46" t="str">
        <f t="shared" si="7"/>
        <v xml:space="preserve"> </v>
      </c>
      <c r="O24" s="47">
        <f t="shared" si="8"/>
        <v>0</v>
      </c>
      <c r="P24" s="49"/>
      <c r="Q24" s="49"/>
      <c r="R24" s="215">
        <f t="shared" si="9"/>
        <v>0</v>
      </c>
      <c r="S24" s="228" t="str">
        <f t="shared" si="3"/>
        <v/>
      </c>
      <c r="T24" s="48" t="str">
        <f t="shared" si="10"/>
        <v/>
      </c>
      <c r="U24" s="320"/>
      <c r="V24" s="320"/>
      <c r="W24" s="320"/>
      <c r="X24" s="244"/>
      <c r="Y24" s="3"/>
      <c r="Z24" s="247">
        <f t="shared" si="11"/>
        <v>0</v>
      </c>
      <c r="AA24" s="30">
        <f t="shared" si="4"/>
        <v>0</v>
      </c>
      <c r="AB24" s="28">
        <f t="shared" si="12"/>
        <v>0</v>
      </c>
      <c r="AC24" s="28">
        <f t="shared" si="5"/>
        <v>0</v>
      </c>
      <c r="AE24" s="247" t="str">
        <f t="shared" si="13"/>
        <v/>
      </c>
      <c r="AF24" s="30" t="str">
        <f t="shared" si="14"/>
        <v/>
      </c>
      <c r="AG24" s="28" t="str">
        <f t="shared" si="15"/>
        <v/>
      </c>
    </row>
    <row r="25" spans="1:33" ht="12" customHeight="1" x14ac:dyDescent="0.25">
      <c r="A25" s="274">
        <f t="shared" si="16"/>
        <v>13</v>
      </c>
      <c r="B25" s="50"/>
      <c r="C25" s="631"/>
      <c r="D25" s="632"/>
      <c r="E25" s="631"/>
      <c r="F25" s="632"/>
      <c r="G25" s="316"/>
      <c r="H25" s="433"/>
      <c r="I25" s="216">
        <f t="shared" si="6"/>
        <v>0</v>
      </c>
      <c r="J25" s="50"/>
      <c r="K25" s="217"/>
      <c r="L25" s="51"/>
      <c r="M25" s="26">
        <f t="shared" si="17"/>
        <v>0</v>
      </c>
      <c r="N25" s="46" t="str">
        <f t="shared" si="7"/>
        <v xml:space="preserve"> </v>
      </c>
      <c r="O25" s="47">
        <f t="shared" si="8"/>
        <v>0</v>
      </c>
      <c r="P25" s="49"/>
      <c r="Q25" s="49"/>
      <c r="R25" s="215">
        <f t="shared" si="9"/>
        <v>0</v>
      </c>
      <c r="S25" s="228" t="str">
        <f t="shared" si="3"/>
        <v/>
      </c>
      <c r="T25" s="48" t="str">
        <f t="shared" si="10"/>
        <v/>
      </c>
      <c r="U25" s="320"/>
      <c r="V25" s="320"/>
      <c r="W25" s="320"/>
      <c r="X25" s="244"/>
      <c r="Y25" s="3"/>
      <c r="Z25" s="247">
        <f t="shared" si="11"/>
        <v>0</v>
      </c>
      <c r="AA25" s="30">
        <f t="shared" si="4"/>
        <v>0</v>
      </c>
      <c r="AB25" s="28">
        <f t="shared" si="12"/>
        <v>0</v>
      </c>
      <c r="AC25" s="28">
        <f t="shared" si="5"/>
        <v>0</v>
      </c>
      <c r="AE25" s="247" t="str">
        <f t="shared" si="13"/>
        <v/>
      </c>
      <c r="AF25" s="30" t="str">
        <f t="shared" si="14"/>
        <v/>
      </c>
      <c r="AG25" s="28" t="str">
        <f t="shared" si="15"/>
        <v/>
      </c>
    </row>
    <row r="26" spans="1:33" ht="12" customHeight="1" x14ac:dyDescent="0.25">
      <c r="A26" s="274">
        <f t="shared" si="16"/>
        <v>14</v>
      </c>
      <c r="B26" s="50"/>
      <c r="C26" s="631"/>
      <c r="D26" s="632"/>
      <c r="E26" s="631"/>
      <c r="F26" s="632"/>
      <c r="G26" s="316"/>
      <c r="H26" s="433"/>
      <c r="I26" s="216">
        <f t="shared" si="6"/>
        <v>0</v>
      </c>
      <c r="J26" s="50"/>
      <c r="K26" s="217"/>
      <c r="L26" s="51"/>
      <c r="M26" s="26">
        <f t="shared" si="17"/>
        <v>0</v>
      </c>
      <c r="N26" s="46" t="str">
        <f t="shared" si="7"/>
        <v xml:space="preserve"> </v>
      </c>
      <c r="O26" s="47">
        <f t="shared" si="8"/>
        <v>0</v>
      </c>
      <c r="P26" s="49"/>
      <c r="Q26" s="49"/>
      <c r="R26" s="215">
        <f t="shared" si="9"/>
        <v>0</v>
      </c>
      <c r="S26" s="228" t="str">
        <f t="shared" si="3"/>
        <v/>
      </c>
      <c r="T26" s="48" t="str">
        <f t="shared" si="10"/>
        <v/>
      </c>
      <c r="U26" s="320"/>
      <c r="V26" s="320"/>
      <c r="W26" s="320"/>
      <c r="X26" s="244"/>
      <c r="Y26" s="3"/>
      <c r="Z26" s="247">
        <f t="shared" si="11"/>
        <v>0</v>
      </c>
      <c r="AA26" s="30">
        <f t="shared" si="4"/>
        <v>0</v>
      </c>
      <c r="AB26" s="28">
        <f t="shared" si="12"/>
        <v>0</v>
      </c>
      <c r="AC26" s="28">
        <f t="shared" si="5"/>
        <v>0</v>
      </c>
      <c r="AE26" s="247" t="str">
        <f t="shared" si="13"/>
        <v/>
      </c>
      <c r="AF26" s="30" t="str">
        <f t="shared" si="14"/>
        <v/>
      </c>
      <c r="AG26" s="28" t="str">
        <f t="shared" si="15"/>
        <v/>
      </c>
    </row>
    <row r="27" spans="1:33" ht="12" customHeight="1" x14ac:dyDescent="0.25">
      <c r="A27" s="274">
        <f t="shared" si="16"/>
        <v>15</v>
      </c>
      <c r="B27" s="50"/>
      <c r="C27" s="631"/>
      <c r="D27" s="632"/>
      <c r="E27" s="631"/>
      <c r="F27" s="632"/>
      <c r="G27" s="316"/>
      <c r="H27" s="433"/>
      <c r="I27" s="216">
        <f t="shared" si="6"/>
        <v>0</v>
      </c>
      <c r="J27" s="50"/>
      <c r="K27" s="217"/>
      <c r="L27" s="51"/>
      <c r="M27" s="26">
        <f t="shared" si="17"/>
        <v>0</v>
      </c>
      <c r="N27" s="46" t="str">
        <f t="shared" si="7"/>
        <v xml:space="preserve"> </v>
      </c>
      <c r="O27" s="47">
        <f t="shared" si="8"/>
        <v>0</v>
      </c>
      <c r="P27" s="49"/>
      <c r="Q27" s="49"/>
      <c r="R27" s="215">
        <f t="shared" si="9"/>
        <v>0</v>
      </c>
      <c r="S27" s="228" t="str">
        <f t="shared" si="3"/>
        <v/>
      </c>
      <c r="T27" s="48" t="str">
        <f t="shared" si="10"/>
        <v/>
      </c>
      <c r="U27" s="320"/>
      <c r="V27" s="320"/>
      <c r="W27" s="320"/>
      <c r="X27" s="244"/>
      <c r="Y27" s="3"/>
      <c r="Z27" s="247">
        <f t="shared" si="11"/>
        <v>0</v>
      </c>
      <c r="AA27" s="30">
        <f t="shared" si="4"/>
        <v>0</v>
      </c>
      <c r="AB27" s="28">
        <f t="shared" si="12"/>
        <v>0</v>
      </c>
      <c r="AC27" s="28">
        <f t="shared" si="5"/>
        <v>0</v>
      </c>
      <c r="AE27" s="247" t="str">
        <f t="shared" si="13"/>
        <v/>
      </c>
      <c r="AF27" s="30" t="str">
        <f t="shared" si="14"/>
        <v/>
      </c>
      <c r="AG27" s="28" t="str">
        <f t="shared" si="15"/>
        <v/>
      </c>
    </row>
    <row r="28" spans="1:33" ht="12" customHeight="1" x14ac:dyDescent="0.25">
      <c r="A28" s="274">
        <f t="shared" si="16"/>
        <v>16</v>
      </c>
      <c r="B28" s="50"/>
      <c r="C28" s="631"/>
      <c r="D28" s="632"/>
      <c r="E28" s="631"/>
      <c r="F28" s="632"/>
      <c r="G28" s="316"/>
      <c r="H28" s="433"/>
      <c r="I28" s="216">
        <f t="shared" si="6"/>
        <v>0</v>
      </c>
      <c r="J28" s="50"/>
      <c r="K28" s="217"/>
      <c r="L28" s="51"/>
      <c r="M28" s="26">
        <f t="shared" si="17"/>
        <v>0</v>
      </c>
      <c r="N28" s="46" t="str">
        <f t="shared" si="7"/>
        <v xml:space="preserve"> </v>
      </c>
      <c r="O28" s="47">
        <f t="shared" si="8"/>
        <v>0</v>
      </c>
      <c r="P28" s="49"/>
      <c r="Q28" s="49"/>
      <c r="R28" s="215">
        <f t="shared" si="9"/>
        <v>0</v>
      </c>
      <c r="S28" s="228" t="str">
        <f t="shared" si="3"/>
        <v/>
      </c>
      <c r="T28" s="48" t="str">
        <f t="shared" si="10"/>
        <v/>
      </c>
      <c r="U28" s="320"/>
      <c r="V28" s="320"/>
      <c r="W28" s="320"/>
      <c r="X28" s="244"/>
      <c r="Y28" s="3"/>
      <c r="Z28" s="247">
        <f t="shared" si="11"/>
        <v>0</v>
      </c>
      <c r="AA28" s="30">
        <f t="shared" si="4"/>
        <v>0</v>
      </c>
      <c r="AB28" s="28">
        <f t="shared" si="12"/>
        <v>0</v>
      </c>
      <c r="AC28" s="28">
        <f t="shared" si="5"/>
        <v>0</v>
      </c>
      <c r="AE28" s="247" t="str">
        <f t="shared" si="13"/>
        <v/>
      </c>
      <c r="AF28" s="30" t="str">
        <f t="shared" si="14"/>
        <v/>
      </c>
      <c r="AG28" s="28" t="str">
        <f t="shared" si="15"/>
        <v/>
      </c>
    </row>
    <row r="29" spans="1:33" ht="12" customHeight="1" x14ac:dyDescent="0.25">
      <c r="A29" s="274">
        <f t="shared" si="16"/>
        <v>17</v>
      </c>
      <c r="B29" s="50"/>
      <c r="C29" s="631"/>
      <c r="D29" s="632"/>
      <c r="E29" s="631"/>
      <c r="F29" s="632"/>
      <c r="G29" s="316"/>
      <c r="H29" s="433"/>
      <c r="I29" s="216">
        <f t="shared" si="6"/>
        <v>0</v>
      </c>
      <c r="J29" s="50"/>
      <c r="K29" s="217"/>
      <c r="L29" s="51"/>
      <c r="M29" s="26">
        <f t="shared" si="17"/>
        <v>0</v>
      </c>
      <c r="N29" s="46" t="str">
        <f t="shared" si="7"/>
        <v xml:space="preserve"> </v>
      </c>
      <c r="O29" s="47">
        <f t="shared" si="8"/>
        <v>0</v>
      </c>
      <c r="P29" s="49"/>
      <c r="Q29" s="49"/>
      <c r="R29" s="215">
        <f t="shared" si="9"/>
        <v>0</v>
      </c>
      <c r="S29" s="228" t="str">
        <f t="shared" si="3"/>
        <v/>
      </c>
      <c r="T29" s="48" t="str">
        <f t="shared" si="10"/>
        <v/>
      </c>
      <c r="U29" s="320"/>
      <c r="V29" s="320"/>
      <c r="W29" s="320"/>
      <c r="X29" s="244"/>
      <c r="Y29" s="3"/>
      <c r="Z29" s="247">
        <f t="shared" si="11"/>
        <v>0</v>
      </c>
      <c r="AA29" s="30">
        <f t="shared" si="4"/>
        <v>0</v>
      </c>
      <c r="AB29" s="28">
        <f t="shared" si="12"/>
        <v>0</v>
      </c>
      <c r="AC29" s="28">
        <f t="shared" si="5"/>
        <v>0</v>
      </c>
      <c r="AE29" s="247" t="str">
        <f t="shared" si="13"/>
        <v/>
      </c>
      <c r="AF29" s="30" t="str">
        <f t="shared" si="14"/>
        <v/>
      </c>
      <c r="AG29" s="28" t="str">
        <f t="shared" si="15"/>
        <v/>
      </c>
    </row>
    <row r="30" spans="1:33" ht="12" customHeight="1" x14ac:dyDescent="0.25">
      <c r="A30" s="274">
        <f t="shared" si="16"/>
        <v>18</v>
      </c>
      <c r="B30" s="50"/>
      <c r="C30" s="631"/>
      <c r="D30" s="632"/>
      <c r="E30" s="631"/>
      <c r="F30" s="632"/>
      <c r="G30" s="316"/>
      <c r="H30" s="433"/>
      <c r="I30" s="216">
        <f t="shared" si="6"/>
        <v>0</v>
      </c>
      <c r="J30" s="50"/>
      <c r="K30" s="217"/>
      <c r="L30" s="51"/>
      <c r="M30" s="26">
        <f t="shared" si="17"/>
        <v>0</v>
      </c>
      <c r="N30" s="46" t="str">
        <f t="shared" si="7"/>
        <v xml:space="preserve"> </v>
      </c>
      <c r="O30" s="47">
        <f t="shared" si="8"/>
        <v>0</v>
      </c>
      <c r="P30" s="49"/>
      <c r="Q30" s="49"/>
      <c r="R30" s="215">
        <f t="shared" si="9"/>
        <v>0</v>
      </c>
      <c r="S30" s="228" t="str">
        <f t="shared" si="3"/>
        <v/>
      </c>
      <c r="T30" s="48" t="str">
        <f t="shared" si="10"/>
        <v/>
      </c>
      <c r="U30" s="320"/>
      <c r="V30" s="320"/>
      <c r="W30" s="320"/>
      <c r="X30" s="244"/>
      <c r="Y30" s="3"/>
      <c r="Z30" s="247">
        <f t="shared" si="11"/>
        <v>0</v>
      </c>
      <c r="AA30" s="30">
        <f t="shared" si="4"/>
        <v>0</v>
      </c>
      <c r="AB30" s="28">
        <f t="shared" si="12"/>
        <v>0</v>
      </c>
      <c r="AC30" s="28">
        <f t="shared" si="5"/>
        <v>0</v>
      </c>
      <c r="AE30" s="247" t="str">
        <f t="shared" si="13"/>
        <v/>
      </c>
      <c r="AF30" s="30" t="str">
        <f t="shared" si="14"/>
        <v/>
      </c>
      <c r="AG30" s="28" t="str">
        <f t="shared" si="15"/>
        <v/>
      </c>
    </row>
    <row r="31" spans="1:33" ht="12" customHeight="1" x14ac:dyDescent="0.25">
      <c r="A31" s="274">
        <f t="shared" si="16"/>
        <v>19</v>
      </c>
      <c r="B31" s="50"/>
      <c r="C31" s="631"/>
      <c r="D31" s="632"/>
      <c r="E31" s="631"/>
      <c r="F31" s="632"/>
      <c r="G31" s="316"/>
      <c r="H31" s="433"/>
      <c r="I31" s="216">
        <f t="shared" si="6"/>
        <v>0</v>
      </c>
      <c r="J31" s="50"/>
      <c r="K31" s="217"/>
      <c r="L31" s="51"/>
      <c r="M31" s="26">
        <f t="shared" si="17"/>
        <v>0</v>
      </c>
      <c r="N31" s="46" t="str">
        <f t="shared" si="7"/>
        <v xml:space="preserve"> </v>
      </c>
      <c r="O31" s="47">
        <f t="shared" si="8"/>
        <v>0</v>
      </c>
      <c r="P31" s="49"/>
      <c r="Q31" s="49"/>
      <c r="R31" s="215">
        <f t="shared" si="9"/>
        <v>0</v>
      </c>
      <c r="S31" s="228" t="str">
        <f t="shared" si="3"/>
        <v/>
      </c>
      <c r="T31" s="48" t="str">
        <f t="shared" ref="T31:T37" si="18">IF(C31="Vacant","",IF(R31&gt;0,IF(R31&gt;O31,"Fail",""),""))</f>
        <v/>
      </c>
      <c r="U31" s="320"/>
      <c r="V31" s="320"/>
      <c r="W31" s="320"/>
      <c r="X31" s="244"/>
      <c r="Y31" s="3"/>
      <c r="Z31" s="247">
        <f t="shared" si="11"/>
        <v>0</v>
      </c>
      <c r="AA31" s="30">
        <f t="shared" si="4"/>
        <v>0</v>
      </c>
      <c r="AB31" s="28">
        <f t="shared" si="12"/>
        <v>0</v>
      </c>
      <c r="AC31" s="28">
        <f t="shared" si="5"/>
        <v>0</v>
      </c>
      <c r="AE31" s="247" t="str">
        <f t="shared" si="13"/>
        <v/>
      </c>
      <c r="AF31" s="30" t="str">
        <f t="shared" si="14"/>
        <v/>
      </c>
      <c r="AG31" s="28" t="str">
        <f t="shared" si="15"/>
        <v/>
      </c>
    </row>
    <row r="32" spans="1:33" ht="12" customHeight="1" x14ac:dyDescent="0.25">
      <c r="A32" s="274">
        <f t="shared" si="16"/>
        <v>20</v>
      </c>
      <c r="B32" s="50"/>
      <c r="C32" s="631"/>
      <c r="D32" s="632"/>
      <c r="E32" s="631"/>
      <c r="F32" s="632"/>
      <c r="G32" s="316"/>
      <c r="H32" s="433"/>
      <c r="I32" s="216">
        <f t="shared" si="6"/>
        <v>0</v>
      </c>
      <c r="J32" s="50"/>
      <c r="K32" s="217"/>
      <c r="L32" s="51"/>
      <c r="M32" s="26">
        <f t="shared" si="17"/>
        <v>0</v>
      </c>
      <c r="N32" s="46" t="str">
        <f t="shared" si="7"/>
        <v xml:space="preserve"> </v>
      </c>
      <c r="O32" s="47">
        <f t="shared" si="8"/>
        <v>0</v>
      </c>
      <c r="P32" s="49"/>
      <c r="Q32" s="49"/>
      <c r="R32" s="215">
        <f t="shared" si="9"/>
        <v>0</v>
      </c>
      <c r="S32" s="228" t="str">
        <f t="shared" si="3"/>
        <v/>
      </c>
      <c r="T32" s="48" t="str">
        <f t="shared" si="18"/>
        <v/>
      </c>
      <c r="U32" s="320"/>
      <c r="V32" s="320"/>
      <c r="W32" s="320"/>
      <c r="X32" s="244"/>
      <c r="Y32" s="3"/>
      <c r="Z32" s="247">
        <f t="shared" si="11"/>
        <v>0</v>
      </c>
      <c r="AA32" s="30">
        <f t="shared" si="4"/>
        <v>0</v>
      </c>
      <c r="AB32" s="28">
        <f t="shared" si="12"/>
        <v>0</v>
      </c>
      <c r="AC32" s="28">
        <f t="shared" si="5"/>
        <v>0</v>
      </c>
      <c r="AE32" s="247" t="str">
        <f t="shared" si="13"/>
        <v/>
      </c>
      <c r="AF32" s="30" t="str">
        <f t="shared" si="14"/>
        <v/>
      </c>
      <c r="AG32" s="28" t="str">
        <f t="shared" si="15"/>
        <v/>
      </c>
    </row>
    <row r="33" spans="1:33" ht="12" customHeight="1" x14ac:dyDescent="0.25">
      <c r="A33" s="274">
        <f t="shared" si="16"/>
        <v>21</v>
      </c>
      <c r="B33" s="50"/>
      <c r="C33" s="631"/>
      <c r="D33" s="632"/>
      <c r="E33" s="631"/>
      <c r="F33" s="632"/>
      <c r="G33" s="316"/>
      <c r="H33" s="433"/>
      <c r="I33" s="216">
        <f t="shared" si="6"/>
        <v>0</v>
      </c>
      <c r="J33" s="50"/>
      <c r="K33" s="217"/>
      <c r="L33" s="51"/>
      <c r="M33" s="26">
        <f t="shared" si="17"/>
        <v>0</v>
      </c>
      <c r="N33" s="46" t="str">
        <f t="shared" si="7"/>
        <v xml:space="preserve"> </v>
      </c>
      <c r="O33" s="47">
        <f t="shared" si="8"/>
        <v>0</v>
      </c>
      <c r="P33" s="49"/>
      <c r="Q33" s="49"/>
      <c r="R33" s="215">
        <f t="shared" si="9"/>
        <v>0</v>
      </c>
      <c r="S33" s="228" t="str">
        <f t="shared" si="3"/>
        <v/>
      </c>
      <c r="T33" s="48" t="str">
        <f t="shared" si="18"/>
        <v/>
      </c>
      <c r="U33" s="320"/>
      <c r="V33" s="320"/>
      <c r="W33" s="320"/>
      <c r="X33" s="244"/>
      <c r="Y33" s="3"/>
      <c r="Z33" s="247">
        <f t="shared" si="11"/>
        <v>0</v>
      </c>
      <c r="AA33" s="30">
        <f t="shared" si="4"/>
        <v>0</v>
      </c>
      <c r="AB33" s="28">
        <f t="shared" si="12"/>
        <v>0</v>
      </c>
      <c r="AC33" s="28">
        <f t="shared" si="5"/>
        <v>0</v>
      </c>
      <c r="AE33" s="247" t="str">
        <f t="shared" si="13"/>
        <v/>
      </c>
      <c r="AF33" s="30" t="str">
        <f t="shared" si="14"/>
        <v/>
      </c>
      <c r="AG33" s="28" t="str">
        <f t="shared" si="15"/>
        <v/>
      </c>
    </row>
    <row r="34" spans="1:33" ht="12" customHeight="1" x14ac:dyDescent="0.25">
      <c r="A34" s="274">
        <f t="shared" si="16"/>
        <v>22</v>
      </c>
      <c r="B34" s="50"/>
      <c r="C34" s="631"/>
      <c r="D34" s="632"/>
      <c r="E34" s="631"/>
      <c r="F34" s="632"/>
      <c r="G34" s="316"/>
      <c r="H34" s="433"/>
      <c r="I34" s="216">
        <f t="shared" si="6"/>
        <v>0</v>
      </c>
      <c r="J34" s="50"/>
      <c r="K34" s="217"/>
      <c r="L34" s="51"/>
      <c r="M34" s="26">
        <f t="shared" si="17"/>
        <v>0</v>
      </c>
      <c r="N34" s="46" t="str">
        <f t="shared" si="7"/>
        <v xml:space="preserve"> </v>
      </c>
      <c r="O34" s="47">
        <f t="shared" si="8"/>
        <v>0</v>
      </c>
      <c r="P34" s="49"/>
      <c r="Q34" s="49"/>
      <c r="R34" s="215">
        <f t="shared" si="9"/>
        <v>0</v>
      </c>
      <c r="S34" s="228" t="str">
        <f t="shared" si="3"/>
        <v/>
      </c>
      <c r="T34" s="48" t="str">
        <f t="shared" si="18"/>
        <v/>
      </c>
      <c r="U34" s="320"/>
      <c r="V34" s="320"/>
      <c r="W34" s="320"/>
      <c r="X34" s="244"/>
      <c r="Y34" s="3"/>
      <c r="Z34" s="247">
        <f t="shared" si="11"/>
        <v>0</v>
      </c>
      <c r="AA34" s="30">
        <f t="shared" si="4"/>
        <v>0</v>
      </c>
      <c r="AB34" s="28">
        <f t="shared" si="12"/>
        <v>0</v>
      </c>
      <c r="AC34" s="28">
        <f t="shared" si="5"/>
        <v>0</v>
      </c>
      <c r="AE34" s="247" t="str">
        <f t="shared" si="13"/>
        <v/>
      </c>
      <c r="AF34" s="30" t="str">
        <f t="shared" si="14"/>
        <v/>
      </c>
      <c r="AG34" s="28" t="str">
        <f t="shared" si="15"/>
        <v/>
      </c>
    </row>
    <row r="35" spans="1:33" ht="12" customHeight="1" x14ac:dyDescent="0.25">
      <c r="A35" s="274">
        <f t="shared" si="16"/>
        <v>23</v>
      </c>
      <c r="B35" s="50"/>
      <c r="C35" s="631"/>
      <c r="D35" s="632"/>
      <c r="E35" s="631"/>
      <c r="F35" s="632"/>
      <c r="G35" s="316"/>
      <c r="H35" s="433"/>
      <c r="I35" s="216">
        <f t="shared" si="6"/>
        <v>0</v>
      </c>
      <c r="J35" s="50"/>
      <c r="K35" s="217"/>
      <c r="L35" s="51"/>
      <c r="M35" s="26">
        <f t="shared" si="17"/>
        <v>0</v>
      </c>
      <c r="N35" s="46" t="str">
        <f t="shared" si="7"/>
        <v xml:space="preserve"> </v>
      </c>
      <c r="O35" s="47">
        <f t="shared" si="8"/>
        <v>0</v>
      </c>
      <c r="P35" s="49"/>
      <c r="Q35" s="49"/>
      <c r="R35" s="215">
        <f t="shared" si="9"/>
        <v>0</v>
      </c>
      <c r="S35" s="228" t="str">
        <f t="shared" si="3"/>
        <v/>
      </c>
      <c r="T35" s="48" t="str">
        <f t="shared" si="18"/>
        <v/>
      </c>
      <c r="U35" s="320"/>
      <c r="V35" s="320"/>
      <c r="W35" s="320"/>
      <c r="X35" s="244"/>
      <c r="Y35" s="3"/>
      <c r="Z35" s="247">
        <f t="shared" si="11"/>
        <v>0</v>
      </c>
      <c r="AA35" s="30">
        <f t="shared" si="4"/>
        <v>0</v>
      </c>
      <c r="AB35" s="28">
        <f t="shared" si="12"/>
        <v>0</v>
      </c>
      <c r="AC35" s="28">
        <f t="shared" si="5"/>
        <v>0</v>
      </c>
      <c r="AE35" s="247" t="str">
        <f t="shared" si="13"/>
        <v/>
      </c>
      <c r="AF35" s="30" t="str">
        <f t="shared" si="14"/>
        <v/>
      </c>
      <c r="AG35" s="28" t="str">
        <f t="shared" si="15"/>
        <v/>
      </c>
    </row>
    <row r="36" spans="1:33" ht="11.25" customHeight="1" x14ac:dyDescent="0.25">
      <c r="A36" s="274">
        <f t="shared" si="16"/>
        <v>24</v>
      </c>
      <c r="B36" s="50"/>
      <c r="C36" s="631"/>
      <c r="D36" s="632"/>
      <c r="E36" s="631"/>
      <c r="F36" s="632"/>
      <c r="G36" s="316"/>
      <c r="H36" s="433"/>
      <c r="I36" s="216">
        <f t="shared" si="6"/>
        <v>0</v>
      </c>
      <c r="J36" s="50"/>
      <c r="K36" s="217"/>
      <c r="L36" s="51"/>
      <c r="M36" s="26">
        <f t="shared" si="17"/>
        <v>0</v>
      </c>
      <c r="N36" s="46" t="str">
        <f t="shared" si="7"/>
        <v xml:space="preserve"> </v>
      </c>
      <c r="O36" s="47">
        <f t="shared" si="8"/>
        <v>0</v>
      </c>
      <c r="P36" s="49"/>
      <c r="Q36" s="49"/>
      <c r="R36" s="215">
        <f t="shared" si="9"/>
        <v>0</v>
      </c>
      <c r="S36" s="228" t="str">
        <f t="shared" si="3"/>
        <v/>
      </c>
      <c r="T36" s="48" t="str">
        <f t="shared" si="18"/>
        <v/>
      </c>
      <c r="U36" s="320"/>
      <c r="V36" s="320"/>
      <c r="W36" s="320"/>
      <c r="X36" s="244"/>
      <c r="Y36" s="3"/>
      <c r="Z36" s="247">
        <f t="shared" si="11"/>
        <v>0</v>
      </c>
      <c r="AA36" s="30">
        <f t="shared" si="4"/>
        <v>0</v>
      </c>
      <c r="AB36" s="28">
        <f t="shared" si="12"/>
        <v>0</v>
      </c>
      <c r="AC36" s="28">
        <f t="shared" si="5"/>
        <v>0</v>
      </c>
      <c r="AE36" s="247" t="str">
        <f t="shared" si="13"/>
        <v/>
      </c>
      <c r="AF36" s="30" t="str">
        <f t="shared" si="14"/>
        <v/>
      </c>
      <c r="AG36" s="28" t="str">
        <f t="shared" si="15"/>
        <v/>
      </c>
    </row>
    <row r="37" spans="1:33" ht="12.75" customHeight="1" x14ac:dyDescent="0.25">
      <c r="A37" s="274">
        <f t="shared" si="16"/>
        <v>25</v>
      </c>
      <c r="B37" s="50"/>
      <c r="C37" s="631"/>
      <c r="D37" s="632"/>
      <c r="E37" s="631"/>
      <c r="F37" s="632"/>
      <c r="G37" s="316"/>
      <c r="H37" s="433"/>
      <c r="I37" s="216">
        <f t="shared" si="6"/>
        <v>0</v>
      </c>
      <c r="J37" s="50"/>
      <c r="K37" s="217"/>
      <c r="L37" s="51"/>
      <c r="M37" s="26">
        <f t="shared" si="17"/>
        <v>0</v>
      </c>
      <c r="N37" s="46" t="str">
        <f t="shared" si="7"/>
        <v xml:space="preserve"> </v>
      </c>
      <c r="O37" s="47">
        <f t="shared" si="8"/>
        <v>0</v>
      </c>
      <c r="P37" s="49"/>
      <c r="Q37" s="49"/>
      <c r="R37" s="215">
        <f t="shared" si="9"/>
        <v>0</v>
      </c>
      <c r="S37" s="228" t="str">
        <f t="shared" si="3"/>
        <v/>
      </c>
      <c r="T37" s="48" t="str">
        <f t="shared" si="18"/>
        <v/>
      </c>
      <c r="U37" s="320"/>
      <c r="V37" s="320"/>
      <c r="W37" s="320"/>
      <c r="X37" s="244"/>
      <c r="Y37" s="3"/>
      <c r="Z37" s="247">
        <f t="shared" si="11"/>
        <v>0</v>
      </c>
      <c r="AA37" s="30">
        <f t="shared" si="4"/>
        <v>0</v>
      </c>
      <c r="AB37" s="28">
        <f t="shared" si="12"/>
        <v>0</v>
      </c>
      <c r="AC37" s="28">
        <f t="shared" si="5"/>
        <v>0</v>
      </c>
      <c r="AE37" s="247" t="str">
        <f t="shared" si="13"/>
        <v/>
      </c>
      <c r="AF37" s="30" t="str">
        <f t="shared" si="14"/>
        <v/>
      </c>
      <c r="AG37" s="28" t="str">
        <f t="shared" si="15"/>
        <v/>
      </c>
    </row>
    <row r="38" spans="1:33" ht="12.75" customHeight="1" x14ac:dyDescent="0.25">
      <c r="A38" s="274">
        <f t="shared" si="16"/>
        <v>26</v>
      </c>
      <c r="B38" s="50"/>
      <c r="C38" s="631"/>
      <c r="D38" s="632"/>
      <c r="E38" s="631"/>
      <c r="F38" s="632"/>
      <c r="G38" s="316"/>
      <c r="H38" s="433"/>
      <c r="I38" s="216">
        <f t="shared" si="6"/>
        <v>0</v>
      </c>
      <c r="J38" s="50"/>
      <c r="K38" s="217"/>
      <c r="L38" s="51"/>
      <c r="M38" s="26">
        <f t="shared" si="17"/>
        <v>0</v>
      </c>
      <c r="N38" s="46" t="str">
        <f t="shared" si="7"/>
        <v xml:space="preserve"> </v>
      </c>
      <c r="O38" s="47">
        <f t="shared" si="8"/>
        <v>0</v>
      </c>
      <c r="P38" s="49"/>
      <c r="Q38" s="49"/>
      <c r="R38" s="215">
        <f t="shared" si="9"/>
        <v>0</v>
      </c>
      <c r="S38" s="228" t="str">
        <f t="shared" si="3"/>
        <v/>
      </c>
      <c r="T38" s="48" t="str">
        <f t="shared" si="10"/>
        <v/>
      </c>
      <c r="U38" s="320"/>
      <c r="V38" s="320"/>
      <c r="W38" s="320"/>
      <c r="X38" s="244"/>
      <c r="Y38" s="3"/>
      <c r="Z38" s="247">
        <f t="shared" si="11"/>
        <v>0</v>
      </c>
      <c r="AA38" s="30">
        <f t="shared" si="4"/>
        <v>0</v>
      </c>
      <c r="AB38" s="28">
        <f t="shared" si="12"/>
        <v>0</v>
      </c>
      <c r="AC38" s="28">
        <f t="shared" si="5"/>
        <v>0</v>
      </c>
      <c r="AE38" s="247" t="str">
        <f t="shared" si="13"/>
        <v/>
      </c>
      <c r="AF38" s="30" t="str">
        <f t="shared" si="14"/>
        <v/>
      </c>
      <c r="AG38" s="28" t="str">
        <f t="shared" si="15"/>
        <v/>
      </c>
    </row>
    <row r="39" spans="1:33" ht="12.75" customHeight="1" x14ac:dyDescent="0.25">
      <c r="A39" s="274">
        <f t="shared" si="16"/>
        <v>27</v>
      </c>
      <c r="B39" s="50"/>
      <c r="C39" s="631"/>
      <c r="D39" s="632"/>
      <c r="E39" s="631"/>
      <c r="F39" s="632"/>
      <c r="G39" s="316"/>
      <c r="H39" s="433"/>
      <c r="I39" s="216">
        <f t="shared" si="6"/>
        <v>0</v>
      </c>
      <c r="J39" s="50"/>
      <c r="K39" s="217"/>
      <c r="L39" s="51"/>
      <c r="M39" s="26">
        <f t="shared" si="17"/>
        <v>0</v>
      </c>
      <c r="N39" s="46" t="str">
        <f t="shared" si="7"/>
        <v xml:space="preserve"> </v>
      </c>
      <c r="O39" s="47">
        <f t="shared" si="8"/>
        <v>0</v>
      </c>
      <c r="P39" s="49"/>
      <c r="Q39" s="49"/>
      <c r="R39" s="215">
        <f t="shared" si="9"/>
        <v>0</v>
      </c>
      <c r="S39" s="228" t="str">
        <f t="shared" si="3"/>
        <v/>
      </c>
      <c r="T39" s="48" t="str">
        <f t="shared" si="10"/>
        <v/>
      </c>
      <c r="U39" s="320"/>
      <c r="V39" s="320"/>
      <c r="W39" s="320"/>
      <c r="X39" s="244"/>
      <c r="Y39" s="3"/>
      <c r="Z39" s="247">
        <f t="shared" si="11"/>
        <v>0</v>
      </c>
      <c r="AA39" s="30">
        <f t="shared" si="4"/>
        <v>0</v>
      </c>
      <c r="AB39" s="28">
        <f t="shared" si="12"/>
        <v>0</v>
      </c>
      <c r="AC39" s="28">
        <f t="shared" si="5"/>
        <v>0</v>
      </c>
      <c r="AE39" s="247" t="str">
        <f t="shared" si="13"/>
        <v/>
      </c>
      <c r="AF39" s="30" t="str">
        <f t="shared" si="14"/>
        <v/>
      </c>
      <c r="AG39" s="28" t="str">
        <f t="shared" si="15"/>
        <v/>
      </c>
    </row>
    <row r="40" spans="1:33" ht="12.75" customHeight="1" x14ac:dyDescent="0.25">
      <c r="A40" s="274">
        <f t="shared" si="16"/>
        <v>28</v>
      </c>
      <c r="B40" s="50"/>
      <c r="C40" s="631"/>
      <c r="D40" s="632"/>
      <c r="E40" s="631"/>
      <c r="F40" s="632"/>
      <c r="G40" s="316"/>
      <c r="H40" s="433"/>
      <c r="I40" s="216">
        <f t="shared" si="6"/>
        <v>0</v>
      </c>
      <c r="J40" s="50"/>
      <c r="K40" s="217"/>
      <c r="L40" s="51"/>
      <c r="M40" s="26">
        <f t="shared" si="17"/>
        <v>0</v>
      </c>
      <c r="N40" s="46" t="str">
        <f t="shared" si="7"/>
        <v xml:space="preserve"> </v>
      </c>
      <c r="O40" s="47">
        <f t="shared" si="8"/>
        <v>0</v>
      </c>
      <c r="P40" s="49"/>
      <c r="Q40" s="49"/>
      <c r="R40" s="215">
        <f t="shared" si="9"/>
        <v>0</v>
      </c>
      <c r="S40" s="228" t="str">
        <f t="shared" si="3"/>
        <v/>
      </c>
      <c r="T40" s="48" t="str">
        <f t="shared" si="10"/>
        <v/>
      </c>
      <c r="U40" s="320"/>
      <c r="V40" s="320"/>
      <c r="W40" s="320"/>
      <c r="X40" s="244"/>
      <c r="Y40" s="3"/>
      <c r="Z40" s="247">
        <f t="shared" si="11"/>
        <v>0</v>
      </c>
      <c r="AA40" s="30">
        <f t="shared" si="4"/>
        <v>0</v>
      </c>
      <c r="AB40" s="28">
        <f t="shared" si="12"/>
        <v>0</v>
      </c>
      <c r="AC40" s="28">
        <f t="shared" si="5"/>
        <v>0</v>
      </c>
      <c r="AE40" s="247" t="str">
        <f t="shared" si="13"/>
        <v/>
      </c>
      <c r="AF40" s="30" t="str">
        <f t="shared" si="14"/>
        <v/>
      </c>
      <c r="AG40" s="28" t="str">
        <f t="shared" si="15"/>
        <v/>
      </c>
    </row>
    <row r="41" spans="1:33" ht="12.75" customHeight="1" x14ac:dyDescent="0.25">
      <c r="A41" s="274">
        <f t="shared" si="16"/>
        <v>29</v>
      </c>
      <c r="B41" s="50"/>
      <c r="C41" s="631"/>
      <c r="D41" s="632"/>
      <c r="E41" s="631"/>
      <c r="F41" s="632"/>
      <c r="G41" s="316"/>
      <c r="H41" s="433"/>
      <c r="I41" s="216">
        <f t="shared" si="6"/>
        <v>0</v>
      </c>
      <c r="J41" s="50"/>
      <c r="K41" s="217"/>
      <c r="L41" s="51"/>
      <c r="M41" s="26">
        <f t="shared" si="17"/>
        <v>0</v>
      </c>
      <c r="N41" s="46" t="str">
        <f t="shared" si="7"/>
        <v xml:space="preserve"> </v>
      </c>
      <c r="O41" s="47">
        <f t="shared" si="8"/>
        <v>0</v>
      </c>
      <c r="P41" s="49"/>
      <c r="Q41" s="49"/>
      <c r="R41" s="215">
        <f t="shared" si="9"/>
        <v>0</v>
      </c>
      <c r="S41" s="228" t="str">
        <f t="shared" si="3"/>
        <v/>
      </c>
      <c r="T41" s="48" t="str">
        <f t="shared" si="10"/>
        <v/>
      </c>
      <c r="U41" s="320"/>
      <c r="V41" s="320"/>
      <c r="W41" s="320"/>
      <c r="X41" s="244"/>
      <c r="Y41" s="3"/>
      <c r="Z41" s="247">
        <f t="shared" si="11"/>
        <v>0</v>
      </c>
      <c r="AA41" s="30">
        <f t="shared" si="4"/>
        <v>0</v>
      </c>
      <c r="AB41" s="28">
        <f t="shared" si="12"/>
        <v>0</v>
      </c>
      <c r="AC41" s="28">
        <f t="shared" si="5"/>
        <v>0</v>
      </c>
      <c r="AE41" s="247" t="str">
        <f t="shared" si="13"/>
        <v/>
      </c>
      <c r="AF41" s="30" t="str">
        <f t="shared" si="14"/>
        <v/>
      </c>
      <c r="AG41" s="28" t="str">
        <f t="shared" si="15"/>
        <v/>
      </c>
    </row>
    <row r="42" spans="1:33" ht="12.75" customHeight="1" x14ac:dyDescent="0.25">
      <c r="A42" s="274">
        <f t="shared" si="16"/>
        <v>30</v>
      </c>
      <c r="B42" s="50"/>
      <c r="C42" s="631"/>
      <c r="D42" s="632"/>
      <c r="E42" s="631"/>
      <c r="F42" s="632"/>
      <c r="G42" s="316"/>
      <c r="H42" s="433"/>
      <c r="I42" s="216">
        <f t="shared" si="6"/>
        <v>0</v>
      </c>
      <c r="J42" s="50"/>
      <c r="K42" s="217"/>
      <c r="L42" s="51"/>
      <c r="M42" s="26">
        <f t="shared" si="17"/>
        <v>0</v>
      </c>
      <c r="N42" s="46" t="str">
        <f t="shared" si="7"/>
        <v xml:space="preserve"> </v>
      </c>
      <c r="O42" s="47">
        <f t="shared" si="8"/>
        <v>0</v>
      </c>
      <c r="P42" s="49"/>
      <c r="Q42" s="49"/>
      <c r="R42" s="215">
        <f t="shared" si="9"/>
        <v>0</v>
      </c>
      <c r="S42" s="228" t="str">
        <f t="shared" si="3"/>
        <v/>
      </c>
      <c r="T42" s="48" t="str">
        <f t="shared" si="10"/>
        <v/>
      </c>
      <c r="U42" s="320"/>
      <c r="V42" s="320"/>
      <c r="W42" s="320"/>
      <c r="X42" s="244"/>
      <c r="Y42" s="3"/>
      <c r="Z42" s="247">
        <f t="shared" si="11"/>
        <v>0</v>
      </c>
      <c r="AA42" s="30">
        <f t="shared" si="4"/>
        <v>0</v>
      </c>
      <c r="AB42" s="28">
        <f t="shared" si="12"/>
        <v>0</v>
      </c>
      <c r="AC42" s="28">
        <f t="shared" si="5"/>
        <v>0</v>
      </c>
      <c r="AE42" s="247" t="str">
        <f t="shared" si="13"/>
        <v/>
      </c>
      <c r="AF42" s="30" t="str">
        <f t="shared" si="14"/>
        <v/>
      </c>
      <c r="AG42" s="28" t="str">
        <f t="shared" si="15"/>
        <v/>
      </c>
    </row>
    <row r="43" spans="1:33" ht="12.75" customHeight="1" x14ac:dyDescent="0.25">
      <c r="A43" s="274">
        <f t="shared" si="16"/>
        <v>31</v>
      </c>
      <c r="B43" s="50"/>
      <c r="C43" s="631"/>
      <c r="D43" s="632"/>
      <c r="E43" s="631"/>
      <c r="F43" s="632"/>
      <c r="G43" s="316"/>
      <c r="H43" s="433"/>
      <c r="I43" s="216">
        <f t="shared" si="6"/>
        <v>0</v>
      </c>
      <c r="J43" s="50"/>
      <c r="K43" s="217"/>
      <c r="L43" s="51"/>
      <c r="M43" s="26">
        <f t="shared" si="17"/>
        <v>0</v>
      </c>
      <c r="N43" s="46" t="str">
        <f t="shared" si="7"/>
        <v xml:space="preserve"> </v>
      </c>
      <c r="O43" s="47">
        <f t="shared" si="8"/>
        <v>0</v>
      </c>
      <c r="P43" s="49"/>
      <c r="Q43" s="49"/>
      <c r="R43" s="215">
        <f t="shared" si="9"/>
        <v>0</v>
      </c>
      <c r="S43" s="228" t="str">
        <f t="shared" si="3"/>
        <v/>
      </c>
      <c r="T43" s="48" t="str">
        <f t="shared" si="10"/>
        <v/>
      </c>
      <c r="U43" s="320"/>
      <c r="V43" s="320"/>
      <c r="W43" s="320"/>
      <c r="X43" s="244"/>
      <c r="Y43" s="3"/>
      <c r="Z43" s="247">
        <f t="shared" si="11"/>
        <v>0</v>
      </c>
      <c r="AA43" s="30">
        <f t="shared" si="4"/>
        <v>0</v>
      </c>
      <c r="AB43" s="28">
        <f t="shared" si="12"/>
        <v>0</v>
      </c>
      <c r="AC43" s="28">
        <f t="shared" si="5"/>
        <v>0</v>
      </c>
      <c r="AE43" s="247" t="str">
        <f t="shared" si="13"/>
        <v/>
      </c>
      <c r="AF43" s="30" t="str">
        <f t="shared" si="14"/>
        <v/>
      </c>
      <c r="AG43" s="28" t="str">
        <f t="shared" si="15"/>
        <v/>
      </c>
    </row>
    <row r="44" spans="1:33" ht="12.75" customHeight="1" x14ac:dyDescent="0.25">
      <c r="A44" s="274">
        <f t="shared" si="16"/>
        <v>32</v>
      </c>
      <c r="B44" s="50"/>
      <c r="C44" s="631"/>
      <c r="D44" s="632"/>
      <c r="E44" s="631"/>
      <c r="F44" s="632"/>
      <c r="G44" s="316"/>
      <c r="H44" s="433"/>
      <c r="I44" s="216">
        <f t="shared" si="6"/>
        <v>0</v>
      </c>
      <c r="J44" s="50"/>
      <c r="K44" s="217"/>
      <c r="L44" s="51"/>
      <c r="M44" s="26">
        <f t="shared" si="17"/>
        <v>0</v>
      </c>
      <c r="N44" s="46" t="str">
        <f t="shared" si="7"/>
        <v xml:space="preserve"> </v>
      </c>
      <c r="O44" s="47">
        <f t="shared" si="8"/>
        <v>0</v>
      </c>
      <c r="P44" s="49"/>
      <c r="Q44" s="49"/>
      <c r="R44" s="215">
        <f t="shared" si="9"/>
        <v>0</v>
      </c>
      <c r="S44" s="228" t="str">
        <f t="shared" si="3"/>
        <v/>
      </c>
      <c r="T44" s="48" t="str">
        <f t="shared" si="10"/>
        <v/>
      </c>
      <c r="U44" s="320"/>
      <c r="V44" s="320"/>
      <c r="W44" s="320"/>
      <c r="X44" s="244"/>
      <c r="Y44" s="3"/>
      <c r="Z44" s="247">
        <f t="shared" si="11"/>
        <v>0</v>
      </c>
      <c r="AA44" s="30">
        <f t="shared" si="4"/>
        <v>0</v>
      </c>
      <c r="AB44" s="28">
        <f t="shared" si="12"/>
        <v>0</v>
      </c>
      <c r="AC44" s="28">
        <f t="shared" si="5"/>
        <v>0</v>
      </c>
      <c r="AE44" s="247" t="str">
        <f t="shared" si="13"/>
        <v/>
      </c>
      <c r="AF44" s="30" t="str">
        <f t="shared" si="14"/>
        <v/>
      </c>
      <c r="AG44" s="28" t="str">
        <f t="shared" si="15"/>
        <v/>
      </c>
    </row>
    <row r="45" spans="1:33" ht="12.75" customHeight="1" x14ac:dyDescent="0.25">
      <c r="A45" s="274">
        <f t="shared" si="16"/>
        <v>33</v>
      </c>
      <c r="B45" s="50"/>
      <c r="C45" s="631"/>
      <c r="D45" s="632"/>
      <c r="E45" s="631"/>
      <c r="F45" s="632"/>
      <c r="G45" s="316"/>
      <c r="H45" s="433"/>
      <c r="I45" s="216">
        <f t="shared" si="6"/>
        <v>0</v>
      </c>
      <c r="J45" s="50"/>
      <c r="K45" s="217"/>
      <c r="L45" s="51"/>
      <c r="M45" s="26">
        <f t="shared" si="17"/>
        <v>0</v>
      </c>
      <c r="N45" s="46" t="str">
        <f t="shared" si="7"/>
        <v xml:space="preserve"> </v>
      </c>
      <c r="O45" s="47">
        <f t="shared" si="8"/>
        <v>0</v>
      </c>
      <c r="P45" s="49"/>
      <c r="Q45" s="49"/>
      <c r="R45" s="215">
        <f t="shared" si="9"/>
        <v>0</v>
      </c>
      <c r="S45" s="228" t="str">
        <f t="shared" si="3"/>
        <v/>
      </c>
      <c r="T45" s="48" t="str">
        <f t="shared" si="10"/>
        <v/>
      </c>
      <c r="U45" s="320"/>
      <c r="V45" s="320"/>
      <c r="W45" s="320"/>
      <c r="X45" s="244"/>
      <c r="Y45" s="3"/>
      <c r="Z45" s="247">
        <f t="shared" si="11"/>
        <v>0</v>
      </c>
      <c r="AA45" s="30">
        <f t="shared" si="4"/>
        <v>0</v>
      </c>
      <c r="AB45" s="28">
        <f t="shared" si="12"/>
        <v>0</v>
      </c>
      <c r="AC45" s="28">
        <f t="shared" si="5"/>
        <v>0</v>
      </c>
      <c r="AE45" s="247" t="str">
        <f t="shared" si="13"/>
        <v/>
      </c>
      <c r="AF45" s="30" t="str">
        <f t="shared" si="14"/>
        <v/>
      </c>
      <c r="AG45" s="28" t="str">
        <f t="shared" si="15"/>
        <v/>
      </c>
    </row>
    <row r="46" spans="1:33" ht="12.75" customHeight="1" x14ac:dyDescent="0.25">
      <c r="A46" s="274">
        <f t="shared" si="16"/>
        <v>34</v>
      </c>
      <c r="B46" s="50"/>
      <c r="C46" s="631"/>
      <c r="D46" s="632"/>
      <c r="E46" s="631"/>
      <c r="F46" s="632"/>
      <c r="G46" s="316"/>
      <c r="H46" s="433"/>
      <c r="I46" s="216">
        <f t="shared" si="6"/>
        <v>0</v>
      </c>
      <c r="J46" s="50"/>
      <c r="K46" s="217"/>
      <c r="L46" s="51"/>
      <c r="M46" s="26">
        <f t="shared" si="17"/>
        <v>0</v>
      </c>
      <c r="N46" s="46" t="str">
        <f t="shared" si="7"/>
        <v xml:space="preserve"> </v>
      </c>
      <c r="O46" s="47">
        <f t="shared" si="8"/>
        <v>0</v>
      </c>
      <c r="P46" s="49"/>
      <c r="Q46" s="49"/>
      <c r="R46" s="215">
        <f t="shared" si="9"/>
        <v>0</v>
      </c>
      <c r="S46" s="228" t="str">
        <f t="shared" si="3"/>
        <v/>
      </c>
      <c r="T46" s="48" t="str">
        <f t="shared" si="10"/>
        <v/>
      </c>
      <c r="U46" s="320"/>
      <c r="V46" s="320"/>
      <c r="W46" s="320"/>
      <c r="X46" s="244"/>
      <c r="Y46" s="3"/>
      <c r="Z46" s="247">
        <f t="shared" si="11"/>
        <v>0</v>
      </c>
      <c r="AA46" s="30">
        <f t="shared" si="4"/>
        <v>0</v>
      </c>
      <c r="AB46" s="28">
        <f t="shared" si="12"/>
        <v>0</v>
      </c>
      <c r="AC46" s="28">
        <f t="shared" si="5"/>
        <v>0</v>
      </c>
      <c r="AE46" s="247" t="str">
        <f t="shared" si="13"/>
        <v/>
      </c>
      <c r="AF46" s="30" t="str">
        <f t="shared" si="14"/>
        <v/>
      </c>
      <c r="AG46" s="28" t="str">
        <f t="shared" si="15"/>
        <v/>
      </c>
    </row>
    <row r="47" spans="1:33" ht="12.75" customHeight="1" x14ac:dyDescent="0.25">
      <c r="A47" s="274">
        <f t="shared" si="16"/>
        <v>35</v>
      </c>
      <c r="B47" s="50"/>
      <c r="C47" s="631"/>
      <c r="D47" s="632"/>
      <c r="E47" s="631"/>
      <c r="F47" s="632"/>
      <c r="G47" s="316"/>
      <c r="H47" s="433"/>
      <c r="I47" s="216">
        <f t="shared" si="6"/>
        <v>0</v>
      </c>
      <c r="J47" s="50"/>
      <c r="K47" s="217"/>
      <c r="L47" s="51"/>
      <c r="M47" s="26">
        <f t="shared" si="17"/>
        <v>0</v>
      </c>
      <c r="N47" s="46" t="str">
        <f t="shared" si="7"/>
        <v xml:space="preserve"> </v>
      </c>
      <c r="O47" s="47">
        <f t="shared" si="8"/>
        <v>0</v>
      </c>
      <c r="P47" s="49"/>
      <c r="Q47" s="49"/>
      <c r="R47" s="215">
        <f t="shared" si="9"/>
        <v>0</v>
      </c>
      <c r="S47" s="228" t="str">
        <f t="shared" si="3"/>
        <v/>
      </c>
      <c r="T47" s="48" t="str">
        <f t="shared" si="10"/>
        <v/>
      </c>
      <c r="U47" s="320"/>
      <c r="V47" s="320"/>
      <c r="W47" s="320"/>
      <c r="X47" s="244"/>
      <c r="Y47" s="3"/>
      <c r="Z47" s="247">
        <f t="shared" si="11"/>
        <v>0</v>
      </c>
      <c r="AA47" s="30">
        <f t="shared" si="4"/>
        <v>0</v>
      </c>
      <c r="AB47" s="28">
        <f t="shared" si="12"/>
        <v>0</v>
      </c>
      <c r="AC47" s="28">
        <f t="shared" si="5"/>
        <v>0</v>
      </c>
      <c r="AE47" s="247" t="str">
        <f t="shared" si="13"/>
        <v/>
      </c>
      <c r="AF47" s="30" t="str">
        <f t="shared" si="14"/>
        <v/>
      </c>
      <c r="AG47" s="28" t="str">
        <f t="shared" si="15"/>
        <v/>
      </c>
    </row>
    <row r="48" spans="1:33" ht="12.75" customHeight="1" x14ac:dyDescent="0.25">
      <c r="A48" s="274">
        <f t="shared" si="16"/>
        <v>36</v>
      </c>
      <c r="B48" s="50"/>
      <c r="C48" s="631"/>
      <c r="D48" s="632"/>
      <c r="E48" s="631"/>
      <c r="F48" s="632"/>
      <c r="G48" s="316"/>
      <c r="H48" s="433"/>
      <c r="I48" s="216">
        <f t="shared" si="6"/>
        <v>0</v>
      </c>
      <c r="J48" s="50"/>
      <c r="K48" s="217"/>
      <c r="L48" s="51"/>
      <c r="M48" s="26">
        <f t="shared" si="17"/>
        <v>0</v>
      </c>
      <c r="N48" s="46" t="str">
        <f t="shared" si="7"/>
        <v xml:space="preserve"> </v>
      </c>
      <c r="O48" s="47">
        <f t="shared" si="8"/>
        <v>0</v>
      </c>
      <c r="P48" s="49"/>
      <c r="Q48" s="49"/>
      <c r="R48" s="215">
        <f t="shared" si="9"/>
        <v>0</v>
      </c>
      <c r="S48" s="228" t="str">
        <f t="shared" si="3"/>
        <v/>
      </c>
      <c r="T48" s="48" t="str">
        <f t="shared" si="10"/>
        <v/>
      </c>
      <c r="U48" s="320"/>
      <c r="V48" s="320"/>
      <c r="W48" s="320"/>
      <c r="X48" s="244"/>
      <c r="Y48" s="3"/>
      <c r="Z48" s="247">
        <f t="shared" si="11"/>
        <v>0</v>
      </c>
      <c r="AA48" s="30">
        <f t="shared" si="4"/>
        <v>0</v>
      </c>
      <c r="AB48" s="28">
        <f t="shared" si="12"/>
        <v>0</v>
      </c>
      <c r="AC48" s="28">
        <f t="shared" si="5"/>
        <v>0</v>
      </c>
      <c r="AE48" s="247" t="str">
        <f t="shared" si="13"/>
        <v/>
      </c>
      <c r="AF48" s="30" t="str">
        <f t="shared" si="14"/>
        <v/>
      </c>
      <c r="AG48" s="28" t="str">
        <f t="shared" si="15"/>
        <v/>
      </c>
    </row>
    <row r="49" spans="1:33" ht="12.75" customHeight="1" x14ac:dyDescent="0.25">
      <c r="A49" s="274">
        <f t="shared" si="16"/>
        <v>37</v>
      </c>
      <c r="B49" s="50"/>
      <c r="C49" s="631"/>
      <c r="D49" s="632"/>
      <c r="E49" s="631"/>
      <c r="F49" s="632"/>
      <c r="G49" s="316"/>
      <c r="H49" s="433"/>
      <c r="I49" s="216">
        <f t="shared" si="6"/>
        <v>0</v>
      </c>
      <c r="J49" s="50"/>
      <c r="K49" s="217"/>
      <c r="L49" s="51"/>
      <c r="M49" s="26">
        <f t="shared" si="17"/>
        <v>0</v>
      </c>
      <c r="N49" s="46" t="str">
        <f t="shared" si="7"/>
        <v xml:space="preserve"> </v>
      </c>
      <c r="O49" s="47">
        <f t="shared" si="8"/>
        <v>0</v>
      </c>
      <c r="P49" s="49"/>
      <c r="Q49" s="49"/>
      <c r="R49" s="215">
        <f t="shared" si="9"/>
        <v>0</v>
      </c>
      <c r="S49" s="228" t="str">
        <f t="shared" si="3"/>
        <v/>
      </c>
      <c r="T49" s="48" t="str">
        <f t="shared" si="10"/>
        <v/>
      </c>
      <c r="U49" s="320"/>
      <c r="V49" s="320"/>
      <c r="W49" s="320"/>
      <c r="X49" s="244"/>
      <c r="Y49" s="3"/>
      <c r="Z49" s="247">
        <f t="shared" si="11"/>
        <v>0</v>
      </c>
      <c r="AA49" s="30">
        <f t="shared" si="4"/>
        <v>0</v>
      </c>
      <c r="AB49" s="28">
        <f t="shared" si="12"/>
        <v>0</v>
      </c>
      <c r="AC49" s="28">
        <f t="shared" si="5"/>
        <v>0</v>
      </c>
      <c r="AE49" s="247" t="str">
        <f t="shared" si="13"/>
        <v/>
      </c>
      <c r="AF49" s="30" t="str">
        <f t="shared" si="14"/>
        <v/>
      </c>
      <c r="AG49" s="28" t="str">
        <f t="shared" si="15"/>
        <v/>
      </c>
    </row>
    <row r="50" spans="1:33" ht="12.75" customHeight="1" x14ac:dyDescent="0.25">
      <c r="A50" s="274">
        <f t="shared" si="16"/>
        <v>38</v>
      </c>
      <c r="B50" s="50"/>
      <c r="C50" s="631"/>
      <c r="D50" s="632"/>
      <c r="E50" s="631"/>
      <c r="F50" s="632"/>
      <c r="G50" s="316"/>
      <c r="H50" s="433"/>
      <c r="I50" s="216">
        <f t="shared" si="6"/>
        <v>0</v>
      </c>
      <c r="J50" s="50"/>
      <c r="K50" s="217"/>
      <c r="L50" s="51"/>
      <c r="M50" s="26">
        <f t="shared" si="17"/>
        <v>0</v>
      </c>
      <c r="N50" s="46" t="str">
        <f t="shared" si="7"/>
        <v xml:space="preserve"> </v>
      </c>
      <c r="O50" s="47">
        <f t="shared" si="8"/>
        <v>0</v>
      </c>
      <c r="P50" s="49"/>
      <c r="Q50" s="49"/>
      <c r="R50" s="215">
        <f t="shared" si="9"/>
        <v>0</v>
      </c>
      <c r="S50" s="228" t="str">
        <f t="shared" si="3"/>
        <v/>
      </c>
      <c r="T50" s="48" t="str">
        <f t="shared" si="10"/>
        <v/>
      </c>
      <c r="U50" s="320"/>
      <c r="V50" s="320"/>
      <c r="W50" s="320"/>
      <c r="X50" s="244"/>
      <c r="Y50" s="3"/>
      <c r="Z50" s="247">
        <f t="shared" si="11"/>
        <v>0</v>
      </c>
      <c r="AA50" s="30">
        <f t="shared" si="4"/>
        <v>0</v>
      </c>
      <c r="AB50" s="28">
        <f t="shared" si="12"/>
        <v>0</v>
      </c>
      <c r="AC50" s="28">
        <f t="shared" si="5"/>
        <v>0</v>
      </c>
      <c r="AE50" s="247" t="str">
        <f t="shared" si="13"/>
        <v/>
      </c>
      <c r="AF50" s="30" t="str">
        <f t="shared" si="14"/>
        <v/>
      </c>
      <c r="AG50" s="28" t="str">
        <f t="shared" si="15"/>
        <v/>
      </c>
    </row>
    <row r="51" spans="1:33" ht="12.75" customHeight="1" x14ac:dyDescent="0.25">
      <c r="A51" s="274">
        <f t="shared" si="16"/>
        <v>39</v>
      </c>
      <c r="B51" s="50"/>
      <c r="C51" s="631"/>
      <c r="D51" s="632"/>
      <c r="E51" s="631"/>
      <c r="F51" s="632"/>
      <c r="G51" s="316"/>
      <c r="H51" s="433"/>
      <c r="I51" s="216">
        <f t="shared" si="6"/>
        <v>0</v>
      </c>
      <c r="J51" s="50"/>
      <c r="K51" s="217"/>
      <c r="L51" s="51"/>
      <c r="M51" s="26">
        <f t="shared" si="17"/>
        <v>0</v>
      </c>
      <c r="N51" s="46" t="str">
        <f t="shared" si="7"/>
        <v xml:space="preserve"> </v>
      </c>
      <c r="O51" s="47">
        <f t="shared" si="8"/>
        <v>0</v>
      </c>
      <c r="P51" s="49"/>
      <c r="Q51" s="49"/>
      <c r="R51" s="215">
        <f t="shared" si="9"/>
        <v>0</v>
      </c>
      <c r="S51" s="228" t="str">
        <f t="shared" si="3"/>
        <v/>
      </c>
      <c r="T51" s="48" t="str">
        <f t="shared" si="10"/>
        <v/>
      </c>
      <c r="U51" s="320"/>
      <c r="V51" s="320"/>
      <c r="W51" s="320"/>
      <c r="X51" s="244"/>
      <c r="Y51" s="3"/>
      <c r="Z51" s="247">
        <f t="shared" si="11"/>
        <v>0</v>
      </c>
      <c r="AA51" s="30">
        <f t="shared" si="4"/>
        <v>0</v>
      </c>
      <c r="AB51" s="28">
        <f t="shared" si="12"/>
        <v>0</v>
      </c>
      <c r="AC51" s="28">
        <f t="shared" si="5"/>
        <v>0</v>
      </c>
      <c r="AE51" s="247" t="str">
        <f t="shared" si="13"/>
        <v/>
      </c>
      <c r="AF51" s="30" t="str">
        <f t="shared" si="14"/>
        <v/>
      </c>
      <c r="AG51" s="28" t="str">
        <f t="shared" si="15"/>
        <v/>
      </c>
    </row>
    <row r="52" spans="1:33" ht="12.75" customHeight="1" x14ac:dyDescent="0.25">
      <c r="A52" s="274">
        <f t="shared" si="16"/>
        <v>40</v>
      </c>
      <c r="B52" s="50"/>
      <c r="C52" s="631"/>
      <c r="D52" s="632"/>
      <c r="E52" s="631"/>
      <c r="F52" s="632"/>
      <c r="G52" s="316"/>
      <c r="H52" s="433"/>
      <c r="I52" s="216">
        <f t="shared" si="6"/>
        <v>0</v>
      </c>
      <c r="J52" s="50"/>
      <c r="K52" s="217"/>
      <c r="L52" s="51"/>
      <c r="M52" s="26">
        <f t="shared" si="17"/>
        <v>0</v>
      </c>
      <c r="N52" s="46" t="str">
        <f t="shared" si="7"/>
        <v xml:space="preserve"> </v>
      </c>
      <c r="O52" s="47">
        <f t="shared" si="8"/>
        <v>0</v>
      </c>
      <c r="P52" s="49"/>
      <c r="Q52" s="49"/>
      <c r="R52" s="215">
        <f t="shared" si="9"/>
        <v>0</v>
      </c>
      <c r="S52" s="228" t="str">
        <f t="shared" si="3"/>
        <v/>
      </c>
      <c r="T52" s="48" t="str">
        <f t="shared" si="10"/>
        <v/>
      </c>
      <c r="U52" s="320"/>
      <c r="V52" s="320"/>
      <c r="W52" s="320"/>
      <c r="X52" s="244"/>
      <c r="Y52" s="3"/>
      <c r="Z52" s="247">
        <f t="shared" si="11"/>
        <v>0</v>
      </c>
      <c r="AA52" s="30">
        <f t="shared" si="4"/>
        <v>0</v>
      </c>
      <c r="AB52" s="28">
        <f t="shared" si="12"/>
        <v>0</v>
      </c>
      <c r="AC52" s="28">
        <f t="shared" si="5"/>
        <v>0</v>
      </c>
      <c r="AE52" s="247" t="str">
        <f t="shared" si="13"/>
        <v/>
      </c>
      <c r="AF52" s="30" t="str">
        <f t="shared" si="14"/>
        <v/>
      </c>
      <c r="AG52" s="28" t="str">
        <f t="shared" si="15"/>
        <v/>
      </c>
    </row>
    <row r="53" spans="1:33" ht="12.75" customHeight="1" x14ac:dyDescent="0.25">
      <c r="A53" s="274">
        <f t="shared" si="16"/>
        <v>41</v>
      </c>
      <c r="B53" s="50"/>
      <c r="C53" s="631"/>
      <c r="D53" s="632"/>
      <c r="E53" s="631"/>
      <c r="F53" s="632"/>
      <c r="G53" s="316"/>
      <c r="H53" s="433"/>
      <c r="I53" s="216">
        <f t="shared" si="6"/>
        <v>0</v>
      </c>
      <c r="J53" s="50"/>
      <c r="K53" s="217"/>
      <c r="L53" s="51"/>
      <c r="M53" s="26">
        <f t="shared" si="17"/>
        <v>0</v>
      </c>
      <c r="N53" s="46" t="str">
        <f t="shared" si="7"/>
        <v xml:space="preserve"> </v>
      </c>
      <c r="O53" s="47">
        <f t="shared" si="8"/>
        <v>0</v>
      </c>
      <c r="P53" s="49"/>
      <c r="Q53" s="49"/>
      <c r="R53" s="215">
        <f t="shared" si="9"/>
        <v>0</v>
      </c>
      <c r="S53" s="228" t="str">
        <f t="shared" si="3"/>
        <v/>
      </c>
      <c r="T53" s="48" t="str">
        <f t="shared" si="10"/>
        <v/>
      </c>
      <c r="U53" s="320"/>
      <c r="V53" s="320"/>
      <c r="W53" s="320"/>
      <c r="X53" s="244"/>
      <c r="Y53" s="3"/>
      <c r="Z53" s="247">
        <f t="shared" si="11"/>
        <v>0</v>
      </c>
      <c r="AA53" s="30">
        <f t="shared" si="4"/>
        <v>0</v>
      </c>
      <c r="AB53" s="28">
        <f t="shared" si="12"/>
        <v>0</v>
      </c>
      <c r="AC53" s="28">
        <f t="shared" si="5"/>
        <v>0</v>
      </c>
      <c r="AE53" s="247" t="str">
        <f t="shared" si="13"/>
        <v/>
      </c>
      <c r="AF53" s="30" t="str">
        <f t="shared" si="14"/>
        <v/>
      </c>
      <c r="AG53" s="28" t="str">
        <f t="shared" si="15"/>
        <v/>
      </c>
    </row>
    <row r="54" spans="1:33" ht="12.75" customHeight="1" x14ac:dyDescent="0.25">
      <c r="A54" s="274">
        <f t="shared" si="16"/>
        <v>42</v>
      </c>
      <c r="B54" s="50"/>
      <c r="C54" s="631"/>
      <c r="D54" s="632"/>
      <c r="E54" s="631"/>
      <c r="F54" s="632"/>
      <c r="G54" s="316"/>
      <c r="H54" s="433"/>
      <c r="I54" s="216">
        <f t="shared" si="6"/>
        <v>0</v>
      </c>
      <c r="J54" s="50"/>
      <c r="K54" s="217"/>
      <c r="L54" s="51"/>
      <c r="M54" s="26">
        <f t="shared" si="17"/>
        <v>0</v>
      </c>
      <c r="N54" s="46" t="str">
        <f t="shared" si="7"/>
        <v xml:space="preserve"> </v>
      </c>
      <c r="O54" s="47">
        <f t="shared" si="8"/>
        <v>0</v>
      </c>
      <c r="P54" s="49"/>
      <c r="Q54" s="49"/>
      <c r="R54" s="215">
        <f t="shared" si="9"/>
        <v>0</v>
      </c>
      <c r="S54" s="228" t="str">
        <f t="shared" si="3"/>
        <v/>
      </c>
      <c r="T54" s="48" t="str">
        <f t="shared" si="10"/>
        <v/>
      </c>
      <c r="U54" s="320"/>
      <c r="V54" s="320"/>
      <c r="W54" s="320"/>
      <c r="X54" s="244"/>
      <c r="Y54" s="3"/>
      <c r="Z54" s="247">
        <f t="shared" si="11"/>
        <v>0</v>
      </c>
      <c r="AA54" s="30">
        <f t="shared" si="4"/>
        <v>0</v>
      </c>
      <c r="AB54" s="28">
        <f t="shared" si="12"/>
        <v>0</v>
      </c>
      <c r="AC54" s="28">
        <f t="shared" si="5"/>
        <v>0</v>
      </c>
      <c r="AE54" s="247" t="str">
        <f t="shared" si="13"/>
        <v/>
      </c>
      <c r="AF54" s="30" t="str">
        <f t="shared" si="14"/>
        <v/>
      </c>
      <c r="AG54" s="28" t="str">
        <f t="shared" si="15"/>
        <v/>
      </c>
    </row>
    <row r="55" spans="1:33" ht="12.75" customHeight="1" x14ac:dyDescent="0.25">
      <c r="A55" s="274">
        <f t="shared" si="16"/>
        <v>43</v>
      </c>
      <c r="B55" s="50"/>
      <c r="C55" s="631"/>
      <c r="D55" s="632"/>
      <c r="E55" s="631"/>
      <c r="F55" s="632"/>
      <c r="G55" s="316"/>
      <c r="H55" s="433"/>
      <c r="I55" s="216">
        <f t="shared" si="6"/>
        <v>0</v>
      </c>
      <c r="J55" s="50"/>
      <c r="K55" s="217"/>
      <c r="L55" s="51"/>
      <c r="M55" s="26">
        <f t="shared" si="17"/>
        <v>0</v>
      </c>
      <c r="N55" s="46" t="str">
        <f t="shared" si="7"/>
        <v xml:space="preserve"> </v>
      </c>
      <c r="O55" s="47">
        <f t="shared" si="8"/>
        <v>0</v>
      </c>
      <c r="P55" s="49"/>
      <c r="Q55" s="49"/>
      <c r="R55" s="215">
        <f t="shared" si="9"/>
        <v>0</v>
      </c>
      <c r="S55" s="228" t="str">
        <f t="shared" si="3"/>
        <v/>
      </c>
      <c r="T55" s="48" t="str">
        <f t="shared" si="10"/>
        <v/>
      </c>
      <c r="U55" s="320"/>
      <c r="V55" s="320"/>
      <c r="W55" s="320"/>
      <c r="X55" s="244"/>
      <c r="Y55" s="3"/>
      <c r="Z55" s="247">
        <f t="shared" si="11"/>
        <v>0</v>
      </c>
      <c r="AA55" s="30">
        <f t="shared" si="4"/>
        <v>0</v>
      </c>
      <c r="AB55" s="28">
        <f t="shared" si="12"/>
        <v>0</v>
      </c>
      <c r="AC55" s="28">
        <f t="shared" si="5"/>
        <v>0</v>
      </c>
      <c r="AE55" s="247" t="str">
        <f t="shared" si="13"/>
        <v/>
      </c>
      <c r="AF55" s="30" t="str">
        <f t="shared" si="14"/>
        <v/>
      </c>
      <c r="AG55" s="28" t="str">
        <f t="shared" si="15"/>
        <v/>
      </c>
    </row>
    <row r="56" spans="1:33" ht="12.75" customHeight="1" x14ac:dyDescent="0.25">
      <c r="A56" s="274">
        <f t="shared" si="16"/>
        <v>44</v>
      </c>
      <c r="B56" s="50"/>
      <c r="C56" s="631"/>
      <c r="D56" s="632"/>
      <c r="E56" s="631"/>
      <c r="F56" s="632"/>
      <c r="G56" s="316"/>
      <c r="H56" s="433"/>
      <c r="I56" s="216">
        <f t="shared" si="6"/>
        <v>0</v>
      </c>
      <c r="J56" s="50"/>
      <c r="K56" s="217"/>
      <c r="L56" s="51"/>
      <c r="M56" s="26">
        <f t="shared" si="17"/>
        <v>0</v>
      </c>
      <c r="N56" s="46" t="str">
        <f t="shared" si="7"/>
        <v xml:space="preserve"> </v>
      </c>
      <c r="O56" s="47">
        <f t="shared" si="8"/>
        <v>0</v>
      </c>
      <c r="P56" s="49"/>
      <c r="Q56" s="49"/>
      <c r="R56" s="215">
        <f t="shared" si="9"/>
        <v>0</v>
      </c>
      <c r="S56" s="228" t="str">
        <f t="shared" si="3"/>
        <v/>
      </c>
      <c r="T56" s="48" t="str">
        <f t="shared" si="10"/>
        <v/>
      </c>
      <c r="U56" s="320"/>
      <c r="V56" s="320"/>
      <c r="W56" s="320"/>
      <c r="X56" s="244"/>
      <c r="Y56" s="3"/>
      <c r="Z56" s="247">
        <f t="shared" si="11"/>
        <v>0</v>
      </c>
      <c r="AA56" s="30">
        <f t="shared" si="4"/>
        <v>0</v>
      </c>
      <c r="AB56" s="28">
        <f t="shared" si="12"/>
        <v>0</v>
      </c>
      <c r="AC56" s="28">
        <f t="shared" si="5"/>
        <v>0</v>
      </c>
      <c r="AE56" s="247" t="str">
        <f t="shared" si="13"/>
        <v/>
      </c>
      <c r="AF56" s="30" t="str">
        <f t="shared" si="14"/>
        <v/>
      </c>
      <c r="AG56" s="28" t="str">
        <f t="shared" si="15"/>
        <v/>
      </c>
    </row>
    <row r="57" spans="1:33" ht="12.75" customHeight="1" x14ac:dyDescent="0.25">
      <c r="A57" s="274">
        <f t="shared" si="16"/>
        <v>45</v>
      </c>
      <c r="B57" s="50"/>
      <c r="C57" s="631"/>
      <c r="D57" s="632"/>
      <c r="E57" s="631"/>
      <c r="F57" s="632"/>
      <c r="G57" s="316"/>
      <c r="H57" s="433"/>
      <c r="I57" s="216">
        <f t="shared" si="6"/>
        <v>0</v>
      </c>
      <c r="J57" s="50"/>
      <c r="K57" s="217"/>
      <c r="L57" s="51"/>
      <c r="M57" s="26">
        <f t="shared" si="17"/>
        <v>0</v>
      </c>
      <c r="N57" s="46" t="str">
        <f t="shared" si="7"/>
        <v xml:space="preserve"> </v>
      </c>
      <c r="O57" s="47">
        <f t="shared" si="8"/>
        <v>0</v>
      </c>
      <c r="P57" s="49"/>
      <c r="Q57" s="49"/>
      <c r="R57" s="215">
        <f t="shared" si="9"/>
        <v>0</v>
      </c>
      <c r="S57" s="228" t="str">
        <f t="shared" si="3"/>
        <v/>
      </c>
      <c r="T57" s="48" t="str">
        <f t="shared" si="10"/>
        <v/>
      </c>
      <c r="U57" s="320"/>
      <c r="V57" s="320"/>
      <c r="W57" s="320"/>
      <c r="X57" s="244"/>
      <c r="Y57" s="3"/>
      <c r="Z57" s="247">
        <f t="shared" si="11"/>
        <v>0</v>
      </c>
      <c r="AA57" s="30">
        <f t="shared" si="4"/>
        <v>0</v>
      </c>
      <c r="AB57" s="28">
        <f t="shared" si="12"/>
        <v>0</v>
      </c>
      <c r="AC57" s="28">
        <f t="shared" si="5"/>
        <v>0</v>
      </c>
      <c r="AE57" s="247" t="str">
        <f t="shared" si="13"/>
        <v/>
      </c>
      <c r="AF57" s="30" t="str">
        <f t="shared" si="14"/>
        <v/>
      </c>
      <c r="AG57" s="28" t="str">
        <f t="shared" si="15"/>
        <v/>
      </c>
    </row>
    <row r="58" spans="1:33" ht="12.75" customHeight="1" x14ac:dyDescent="0.25">
      <c r="A58" s="274">
        <f t="shared" si="16"/>
        <v>46</v>
      </c>
      <c r="B58" s="50"/>
      <c r="C58" s="631"/>
      <c r="D58" s="632"/>
      <c r="E58" s="631"/>
      <c r="F58" s="632"/>
      <c r="G58" s="316"/>
      <c r="H58" s="433"/>
      <c r="I58" s="216">
        <f t="shared" si="6"/>
        <v>0</v>
      </c>
      <c r="J58" s="50"/>
      <c r="K58" s="217"/>
      <c r="L58" s="51"/>
      <c r="M58" s="26">
        <f t="shared" si="17"/>
        <v>0</v>
      </c>
      <c r="N58" s="46" t="str">
        <f t="shared" si="7"/>
        <v xml:space="preserve"> </v>
      </c>
      <c r="O58" s="47">
        <f t="shared" si="8"/>
        <v>0</v>
      </c>
      <c r="P58" s="49"/>
      <c r="Q58" s="49"/>
      <c r="R58" s="215">
        <f t="shared" si="9"/>
        <v>0</v>
      </c>
      <c r="S58" s="228" t="str">
        <f t="shared" si="3"/>
        <v/>
      </c>
      <c r="T58" s="48" t="str">
        <f t="shared" si="10"/>
        <v/>
      </c>
      <c r="U58" s="320"/>
      <c r="V58" s="320"/>
      <c r="W58" s="320"/>
      <c r="X58" s="244"/>
      <c r="Y58" s="3"/>
      <c r="Z58" s="247">
        <f t="shared" si="11"/>
        <v>0</v>
      </c>
      <c r="AA58" s="30">
        <f t="shared" si="4"/>
        <v>0</v>
      </c>
      <c r="AB58" s="28">
        <f t="shared" si="12"/>
        <v>0</v>
      </c>
      <c r="AC58" s="28">
        <f t="shared" si="5"/>
        <v>0</v>
      </c>
      <c r="AE58" s="247" t="str">
        <f t="shared" si="13"/>
        <v/>
      </c>
      <c r="AF58" s="30" t="str">
        <f t="shared" si="14"/>
        <v/>
      </c>
      <c r="AG58" s="28" t="str">
        <f t="shared" si="15"/>
        <v/>
      </c>
    </row>
    <row r="59" spans="1:33" ht="12.75" customHeight="1" x14ac:dyDescent="0.25">
      <c r="A59" s="274">
        <f t="shared" si="16"/>
        <v>47</v>
      </c>
      <c r="B59" s="50"/>
      <c r="C59" s="631"/>
      <c r="D59" s="632"/>
      <c r="E59" s="631"/>
      <c r="F59" s="632"/>
      <c r="G59" s="316"/>
      <c r="H59" s="433"/>
      <c r="I59" s="216">
        <f t="shared" si="6"/>
        <v>0</v>
      </c>
      <c r="J59" s="50"/>
      <c r="K59" s="217"/>
      <c r="L59" s="51"/>
      <c r="M59" s="26">
        <f t="shared" si="17"/>
        <v>0</v>
      </c>
      <c r="N59" s="46" t="str">
        <f t="shared" si="7"/>
        <v xml:space="preserve"> </v>
      </c>
      <c r="O59" s="47">
        <f t="shared" si="8"/>
        <v>0</v>
      </c>
      <c r="P59" s="49"/>
      <c r="Q59" s="49"/>
      <c r="R59" s="215">
        <f t="shared" si="9"/>
        <v>0</v>
      </c>
      <c r="S59" s="228" t="str">
        <f t="shared" si="3"/>
        <v/>
      </c>
      <c r="T59" s="48" t="str">
        <f t="shared" si="10"/>
        <v/>
      </c>
      <c r="U59" s="320"/>
      <c r="V59" s="320"/>
      <c r="W59" s="320"/>
      <c r="X59" s="244"/>
      <c r="Y59" s="3"/>
      <c r="Z59" s="247">
        <f t="shared" si="11"/>
        <v>0</v>
      </c>
      <c r="AA59" s="30">
        <f t="shared" si="4"/>
        <v>0</v>
      </c>
      <c r="AB59" s="28">
        <f t="shared" si="12"/>
        <v>0</v>
      </c>
      <c r="AC59" s="28">
        <f t="shared" si="5"/>
        <v>0</v>
      </c>
      <c r="AE59" s="247" t="str">
        <f t="shared" si="13"/>
        <v/>
      </c>
      <c r="AF59" s="30" t="str">
        <f t="shared" si="14"/>
        <v/>
      </c>
      <c r="AG59" s="28" t="str">
        <f t="shared" si="15"/>
        <v/>
      </c>
    </row>
    <row r="60" spans="1:33" ht="12.75" customHeight="1" x14ac:dyDescent="0.25">
      <c r="A60" s="274">
        <f t="shared" si="16"/>
        <v>48</v>
      </c>
      <c r="B60" s="50"/>
      <c r="C60" s="631"/>
      <c r="D60" s="632"/>
      <c r="E60" s="631"/>
      <c r="F60" s="632"/>
      <c r="G60" s="316"/>
      <c r="H60" s="433"/>
      <c r="I60" s="216">
        <f t="shared" si="6"/>
        <v>0</v>
      </c>
      <c r="J60" s="50"/>
      <c r="K60" s="217"/>
      <c r="L60" s="51"/>
      <c r="M60" s="26">
        <f t="shared" si="17"/>
        <v>0</v>
      </c>
      <c r="N60" s="46" t="str">
        <f t="shared" si="7"/>
        <v xml:space="preserve"> </v>
      </c>
      <c r="O60" s="47">
        <f t="shared" si="8"/>
        <v>0</v>
      </c>
      <c r="P60" s="49"/>
      <c r="Q60" s="49"/>
      <c r="R60" s="215">
        <f t="shared" si="9"/>
        <v>0</v>
      </c>
      <c r="S60" s="228" t="str">
        <f t="shared" si="3"/>
        <v/>
      </c>
      <c r="T60" s="48" t="str">
        <f t="shared" si="10"/>
        <v/>
      </c>
      <c r="U60" s="320"/>
      <c r="V60" s="320"/>
      <c r="W60" s="320"/>
      <c r="X60" s="244"/>
      <c r="Y60" s="3"/>
      <c r="Z60" s="247">
        <f t="shared" si="11"/>
        <v>0</v>
      </c>
      <c r="AA60" s="30">
        <f t="shared" si="4"/>
        <v>0</v>
      </c>
      <c r="AB60" s="28">
        <f t="shared" si="12"/>
        <v>0</v>
      </c>
      <c r="AC60" s="28">
        <f t="shared" si="5"/>
        <v>0</v>
      </c>
      <c r="AE60" s="247" t="str">
        <f t="shared" si="13"/>
        <v/>
      </c>
      <c r="AF60" s="30" t="str">
        <f t="shared" si="14"/>
        <v/>
      </c>
      <c r="AG60" s="28" t="str">
        <f t="shared" si="15"/>
        <v/>
      </c>
    </row>
    <row r="61" spans="1:33" ht="12.75" customHeight="1" x14ac:dyDescent="0.25">
      <c r="A61" s="274">
        <f t="shared" si="16"/>
        <v>49</v>
      </c>
      <c r="B61" s="50"/>
      <c r="C61" s="631"/>
      <c r="D61" s="632"/>
      <c r="E61" s="631"/>
      <c r="F61" s="632"/>
      <c r="G61" s="316"/>
      <c r="H61" s="433"/>
      <c r="I61" s="216">
        <f t="shared" si="6"/>
        <v>0</v>
      </c>
      <c r="J61" s="50"/>
      <c r="K61" s="217"/>
      <c r="L61" s="51"/>
      <c r="M61" s="26">
        <f t="shared" si="17"/>
        <v>0</v>
      </c>
      <c r="N61" s="46" t="str">
        <f t="shared" si="7"/>
        <v xml:space="preserve"> </v>
      </c>
      <c r="O61" s="47">
        <f t="shared" si="8"/>
        <v>0</v>
      </c>
      <c r="P61" s="49"/>
      <c r="Q61" s="49"/>
      <c r="R61" s="215">
        <f t="shared" si="9"/>
        <v>0</v>
      </c>
      <c r="S61" s="228" t="str">
        <f t="shared" si="3"/>
        <v/>
      </c>
      <c r="T61" s="48" t="str">
        <f t="shared" si="10"/>
        <v/>
      </c>
      <c r="U61" s="320"/>
      <c r="V61" s="320"/>
      <c r="W61" s="320"/>
      <c r="X61" s="244"/>
      <c r="Y61" s="3"/>
      <c r="Z61" s="247">
        <f t="shared" si="11"/>
        <v>0</v>
      </c>
      <c r="AA61" s="30">
        <f t="shared" si="4"/>
        <v>0</v>
      </c>
      <c r="AB61" s="28">
        <f t="shared" si="12"/>
        <v>0</v>
      </c>
      <c r="AC61" s="28">
        <f t="shared" si="5"/>
        <v>0</v>
      </c>
      <c r="AE61" s="247" t="str">
        <f t="shared" si="13"/>
        <v/>
      </c>
      <c r="AF61" s="30" t="str">
        <f t="shared" si="14"/>
        <v/>
      </c>
      <c r="AG61" s="28" t="str">
        <f t="shared" si="15"/>
        <v/>
      </c>
    </row>
    <row r="62" spans="1:33" ht="12.75" customHeight="1" x14ac:dyDescent="0.25">
      <c r="A62" s="274">
        <f t="shared" si="16"/>
        <v>50</v>
      </c>
      <c r="B62" s="50"/>
      <c r="C62" s="631"/>
      <c r="D62" s="632"/>
      <c r="E62" s="631"/>
      <c r="F62" s="632"/>
      <c r="G62" s="316"/>
      <c r="H62" s="433"/>
      <c r="I62" s="216">
        <f t="shared" si="6"/>
        <v>0</v>
      </c>
      <c r="J62" s="50"/>
      <c r="K62" s="217"/>
      <c r="L62" s="51"/>
      <c r="M62" s="26">
        <f t="shared" si="17"/>
        <v>0</v>
      </c>
      <c r="N62" s="46" t="str">
        <f t="shared" si="7"/>
        <v xml:space="preserve"> </v>
      </c>
      <c r="O62" s="47">
        <f t="shared" si="8"/>
        <v>0</v>
      </c>
      <c r="P62" s="49"/>
      <c r="Q62" s="49"/>
      <c r="R62" s="215">
        <f t="shared" si="9"/>
        <v>0</v>
      </c>
      <c r="S62" s="228" t="str">
        <f t="shared" si="3"/>
        <v/>
      </c>
      <c r="T62" s="48" t="str">
        <f t="shared" si="10"/>
        <v/>
      </c>
      <c r="U62" s="320"/>
      <c r="V62" s="320"/>
      <c r="W62" s="320"/>
      <c r="X62" s="244"/>
      <c r="Y62" s="3"/>
      <c r="Z62" s="247">
        <f t="shared" si="11"/>
        <v>0</v>
      </c>
      <c r="AA62" s="30">
        <f t="shared" si="4"/>
        <v>0</v>
      </c>
      <c r="AB62" s="28">
        <f t="shared" si="12"/>
        <v>0</v>
      </c>
      <c r="AC62" s="28">
        <f t="shared" si="5"/>
        <v>0</v>
      </c>
      <c r="AE62" s="247" t="str">
        <f t="shared" si="13"/>
        <v/>
      </c>
      <c r="AF62" s="30" t="str">
        <f t="shared" si="14"/>
        <v/>
      </c>
      <c r="AG62" s="28" t="str">
        <f t="shared" si="15"/>
        <v/>
      </c>
    </row>
    <row r="63" spans="1:33" ht="12.75" customHeight="1" x14ac:dyDescent="0.25">
      <c r="A63" s="274">
        <f t="shared" si="16"/>
        <v>51</v>
      </c>
      <c r="B63" s="50"/>
      <c r="C63" s="631"/>
      <c r="D63" s="632"/>
      <c r="E63" s="631"/>
      <c r="F63" s="632"/>
      <c r="G63" s="316"/>
      <c r="H63" s="433"/>
      <c r="I63" s="216">
        <f t="shared" si="6"/>
        <v>0</v>
      </c>
      <c r="J63" s="50"/>
      <c r="K63" s="217"/>
      <c r="L63" s="51"/>
      <c r="M63" s="26">
        <f t="shared" si="17"/>
        <v>0</v>
      </c>
      <c r="N63" s="46" t="str">
        <f t="shared" si="7"/>
        <v xml:space="preserve"> </v>
      </c>
      <c r="O63" s="47">
        <f t="shared" si="8"/>
        <v>0</v>
      </c>
      <c r="P63" s="49"/>
      <c r="Q63" s="49"/>
      <c r="R63" s="215">
        <f t="shared" si="9"/>
        <v>0</v>
      </c>
      <c r="S63" s="228" t="str">
        <f t="shared" si="3"/>
        <v/>
      </c>
      <c r="T63" s="48" t="str">
        <f t="shared" si="10"/>
        <v/>
      </c>
      <c r="U63" s="320"/>
      <c r="V63" s="320"/>
      <c r="W63" s="320"/>
      <c r="X63" s="244"/>
      <c r="Y63" s="3"/>
      <c r="Z63" s="247">
        <f t="shared" si="11"/>
        <v>0</v>
      </c>
      <c r="AA63" s="30">
        <f t="shared" si="4"/>
        <v>0</v>
      </c>
      <c r="AB63" s="28">
        <f t="shared" si="12"/>
        <v>0</v>
      </c>
      <c r="AC63" s="28">
        <f t="shared" si="5"/>
        <v>0</v>
      </c>
      <c r="AE63" s="247" t="str">
        <f t="shared" si="13"/>
        <v/>
      </c>
      <c r="AF63" s="30" t="str">
        <f t="shared" si="14"/>
        <v/>
      </c>
      <c r="AG63" s="28" t="str">
        <f t="shared" si="15"/>
        <v/>
      </c>
    </row>
    <row r="64" spans="1:33" ht="12.75" customHeight="1" x14ac:dyDescent="0.25">
      <c r="A64" s="274">
        <f t="shared" si="16"/>
        <v>52</v>
      </c>
      <c r="B64" s="50"/>
      <c r="C64" s="631"/>
      <c r="D64" s="632"/>
      <c r="E64" s="631"/>
      <c r="F64" s="632"/>
      <c r="G64" s="316"/>
      <c r="H64" s="433"/>
      <c r="I64" s="216">
        <f t="shared" si="6"/>
        <v>0</v>
      </c>
      <c r="J64" s="50"/>
      <c r="K64" s="217"/>
      <c r="L64" s="51"/>
      <c r="M64" s="26">
        <f t="shared" si="17"/>
        <v>0</v>
      </c>
      <c r="N64" s="46" t="str">
        <f t="shared" si="7"/>
        <v xml:space="preserve"> </v>
      </c>
      <c r="O64" s="47">
        <f t="shared" si="8"/>
        <v>0</v>
      </c>
      <c r="P64" s="49"/>
      <c r="Q64" s="49"/>
      <c r="R64" s="215">
        <f t="shared" si="9"/>
        <v>0</v>
      </c>
      <c r="S64" s="228" t="str">
        <f t="shared" si="3"/>
        <v/>
      </c>
      <c r="T64" s="48" t="str">
        <f t="shared" si="10"/>
        <v/>
      </c>
      <c r="U64" s="320"/>
      <c r="V64" s="320"/>
      <c r="W64" s="320"/>
      <c r="X64" s="244"/>
      <c r="Y64" s="3"/>
      <c r="Z64" s="247">
        <f t="shared" si="11"/>
        <v>0</v>
      </c>
      <c r="AA64" s="30">
        <f t="shared" si="4"/>
        <v>0</v>
      </c>
      <c r="AB64" s="28">
        <f t="shared" si="12"/>
        <v>0</v>
      </c>
      <c r="AC64" s="28">
        <f t="shared" si="5"/>
        <v>0</v>
      </c>
      <c r="AE64" s="247" t="str">
        <f t="shared" si="13"/>
        <v/>
      </c>
      <c r="AF64" s="30" t="str">
        <f t="shared" si="14"/>
        <v/>
      </c>
      <c r="AG64" s="28" t="str">
        <f t="shared" si="15"/>
        <v/>
      </c>
    </row>
    <row r="65" spans="1:33" ht="12.75" customHeight="1" x14ac:dyDescent="0.25">
      <c r="A65" s="274">
        <f t="shared" si="16"/>
        <v>53</v>
      </c>
      <c r="B65" s="50"/>
      <c r="C65" s="631"/>
      <c r="D65" s="632"/>
      <c r="E65" s="631"/>
      <c r="F65" s="632"/>
      <c r="G65" s="316"/>
      <c r="H65" s="433"/>
      <c r="I65" s="216">
        <f t="shared" si="6"/>
        <v>0</v>
      </c>
      <c r="J65" s="50"/>
      <c r="K65" s="217"/>
      <c r="L65" s="51"/>
      <c r="M65" s="26">
        <f t="shared" si="17"/>
        <v>0</v>
      </c>
      <c r="N65" s="46" t="str">
        <f t="shared" si="7"/>
        <v xml:space="preserve"> </v>
      </c>
      <c r="O65" s="47">
        <f t="shared" si="8"/>
        <v>0</v>
      </c>
      <c r="P65" s="49"/>
      <c r="Q65" s="49"/>
      <c r="R65" s="215">
        <f t="shared" si="9"/>
        <v>0</v>
      </c>
      <c r="S65" s="228" t="str">
        <f t="shared" si="3"/>
        <v/>
      </c>
      <c r="T65" s="48" t="str">
        <f t="shared" si="10"/>
        <v/>
      </c>
      <c r="U65" s="320"/>
      <c r="V65" s="320"/>
      <c r="W65" s="320"/>
      <c r="X65" s="244"/>
      <c r="Y65" s="3"/>
      <c r="Z65" s="247">
        <f t="shared" si="11"/>
        <v>0</v>
      </c>
      <c r="AA65" s="30">
        <f t="shared" si="4"/>
        <v>0</v>
      </c>
      <c r="AB65" s="28">
        <f t="shared" si="12"/>
        <v>0</v>
      </c>
      <c r="AC65" s="28">
        <f t="shared" si="5"/>
        <v>0</v>
      </c>
      <c r="AE65" s="247" t="str">
        <f t="shared" si="13"/>
        <v/>
      </c>
      <c r="AF65" s="30" t="str">
        <f t="shared" si="14"/>
        <v/>
      </c>
      <c r="AG65" s="28" t="str">
        <f t="shared" si="15"/>
        <v/>
      </c>
    </row>
    <row r="66" spans="1:33" ht="12.75" customHeight="1" x14ac:dyDescent="0.25">
      <c r="A66" s="274">
        <f t="shared" si="16"/>
        <v>54</v>
      </c>
      <c r="B66" s="50"/>
      <c r="C66" s="631"/>
      <c r="D66" s="632"/>
      <c r="E66" s="631"/>
      <c r="F66" s="632"/>
      <c r="G66" s="316"/>
      <c r="H66" s="433"/>
      <c r="I66" s="216">
        <f t="shared" si="6"/>
        <v>0</v>
      </c>
      <c r="J66" s="50"/>
      <c r="K66" s="217"/>
      <c r="L66" s="51"/>
      <c r="M66" s="26">
        <f t="shared" si="17"/>
        <v>0</v>
      </c>
      <c r="N66" s="46" t="str">
        <f t="shared" si="7"/>
        <v xml:space="preserve"> </v>
      </c>
      <c r="O66" s="47">
        <f t="shared" si="8"/>
        <v>0</v>
      </c>
      <c r="P66" s="49"/>
      <c r="Q66" s="49"/>
      <c r="R66" s="215">
        <f t="shared" si="9"/>
        <v>0</v>
      </c>
      <c r="S66" s="228" t="str">
        <f t="shared" si="3"/>
        <v/>
      </c>
      <c r="T66" s="48" t="str">
        <f t="shared" si="10"/>
        <v/>
      </c>
      <c r="U66" s="320"/>
      <c r="V66" s="320"/>
      <c r="W66" s="320"/>
      <c r="X66" s="244"/>
      <c r="Y66" s="3"/>
      <c r="Z66" s="247">
        <f t="shared" si="11"/>
        <v>0</v>
      </c>
      <c r="AA66" s="30">
        <f t="shared" si="4"/>
        <v>0</v>
      </c>
      <c r="AB66" s="28">
        <f t="shared" si="12"/>
        <v>0</v>
      </c>
      <c r="AC66" s="28">
        <f t="shared" si="5"/>
        <v>0</v>
      </c>
      <c r="AE66" s="247" t="str">
        <f t="shared" si="13"/>
        <v/>
      </c>
      <c r="AF66" s="30" t="str">
        <f t="shared" si="14"/>
        <v/>
      </c>
      <c r="AG66" s="28" t="str">
        <f t="shared" si="15"/>
        <v/>
      </c>
    </row>
    <row r="67" spans="1:33" ht="12.75" customHeight="1" x14ac:dyDescent="0.25">
      <c r="A67" s="274">
        <f t="shared" si="16"/>
        <v>55</v>
      </c>
      <c r="B67" s="50"/>
      <c r="C67" s="631"/>
      <c r="D67" s="632"/>
      <c r="E67" s="631"/>
      <c r="F67" s="632"/>
      <c r="G67" s="316"/>
      <c r="H67" s="433"/>
      <c r="I67" s="216">
        <f t="shared" si="6"/>
        <v>0</v>
      </c>
      <c r="J67" s="50"/>
      <c r="K67" s="217"/>
      <c r="L67" s="51"/>
      <c r="M67" s="26">
        <f t="shared" si="17"/>
        <v>0</v>
      </c>
      <c r="N67" s="46" t="str">
        <f t="shared" si="7"/>
        <v xml:space="preserve"> </v>
      </c>
      <c r="O67" s="47">
        <f t="shared" si="8"/>
        <v>0</v>
      </c>
      <c r="P67" s="49"/>
      <c r="Q67" s="49"/>
      <c r="R67" s="215">
        <f t="shared" si="9"/>
        <v>0</v>
      </c>
      <c r="S67" s="228" t="str">
        <f t="shared" si="3"/>
        <v/>
      </c>
      <c r="T67" s="48" t="str">
        <f t="shared" si="10"/>
        <v/>
      </c>
      <c r="U67" s="320"/>
      <c r="V67" s="320"/>
      <c r="W67" s="320"/>
      <c r="X67" s="244"/>
      <c r="Y67" s="3"/>
      <c r="Z67" s="247">
        <f t="shared" si="11"/>
        <v>0</v>
      </c>
      <c r="AA67" s="30">
        <f t="shared" si="4"/>
        <v>0</v>
      </c>
      <c r="AB67" s="28">
        <f t="shared" si="12"/>
        <v>0</v>
      </c>
      <c r="AC67" s="28">
        <f t="shared" si="5"/>
        <v>0</v>
      </c>
      <c r="AE67" s="247" t="str">
        <f t="shared" si="13"/>
        <v/>
      </c>
      <c r="AF67" s="30" t="str">
        <f t="shared" si="14"/>
        <v/>
      </c>
      <c r="AG67" s="28" t="str">
        <f t="shared" si="15"/>
        <v/>
      </c>
    </row>
    <row r="68" spans="1:33" ht="12.75" customHeight="1" x14ac:dyDescent="0.25">
      <c r="A68" s="274">
        <f t="shared" si="16"/>
        <v>56</v>
      </c>
      <c r="B68" s="50"/>
      <c r="C68" s="631"/>
      <c r="D68" s="632"/>
      <c r="E68" s="631"/>
      <c r="F68" s="632"/>
      <c r="G68" s="316"/>
      <c r="H68" s="433"/>
      <c r="I68" s="216">
        <f t="shared" si="6"/>
        <v>0</v>
      </c>
      <c r="J68" s="50"/>
      <c r="K68" s="217"/>
      <c r="L68" s="51"/>
      <c r="M68" s="26">
        <f t="shared" si="17"/>
        <v>0</v>
      </c>
      <c r="N68" s="46" t="str">
        <f t="shared" si="7"/>
        <v xml:space="preserve"> </v>
      </c>
      <c r="O68" s="47">
        <f t="shared" si="8"/>
        <v>0</v>
      </c>
      <c r="P68" s="49"/>
      <c r="Q68" s="49"/>
      <c r="R68" s="215">
        <f t="shared" si="9"/>
        <v>0</v>
      </c>
      <c r="S68" s="228" t="str">
        <f t="shared" si="3"/>
        <v/>
      </c>
      <c r="T68" s="48" t="str">
        <f t="shared" si="10"/>
        <v/>
      </c>
      <c r="U68" s="320"/>
      <c r="V68" s="320"/>
      <c r="W68" s="320"/>
      <c r="X68" s="244"/>
      <c r="Y68" s="3"/>
      <c r="Z68" s="247">
        <f t="shared" si="11"/>
        <v>0</v>
      </c>
      <c r="AA68" s="30">
        <f t="shared" si="4"/>
        <v>0</v>
      </c>
      <c r="AB68" s="28">
        <f t="shared" si="12"/>
        <v>0</v>
      </c>
      <c r="AC68" s="28">
        <f t="shared" si="5"/>
        <v>0</v>
      </c>
      <c r="AE68" s="247" t="str">
        <f t="shared" si="13"/>
        <v/>
      </c>
      <c r="AF68" s="30" t="str">
        <f t="shared" si="14"/>
        <v/>
      </c>
      <c r="AG68" s="28" t="str">
        <f t="shared" si="15"/>
        <v/>
      </c>
    </row>
    <row r="69" spans="1:33" ht="12.75" customHeight="1" x14ac:dyDescent="0.25">
      <c r="A69" s="274">
        <f t="shared" si="16"/>
        <v>57</v>
      </c>
      <c r="B69" s="50"/>
      <c r="C69" s="631"/>
      <c r="D69" s="632"/>
      <c r="E69" s="631"/>
      <c r="F69" s="632"/>
      <c r="G69" s="316"/>
      <c r="H69" s="433"/>
      <c r="I69" s="216">
        <f t="shared" si="6"/>
        <v>0</v>
      </c>
      <c r="J69" s="50"/>
      <c r="K69" s="217"/>
      <c r="L69" s="51"/>
      <c r="M69" s="26">
        <f t="shared" si="17"/>
        <v>0</v>
      </c>
      <c r="N69" s="46" t="str">
        <f t="shared" si="7"/>
        <v xml:space="preserve"> </v>
      </c>
      <c r="O69" s="47">
        <f t="shared" si="8"/>
        <v>0</v>
      </c>
      <c r="P69" s="49"/>
      <c r="Q69" s="49"/>
      <c r="R69" s="215">
        <f t="shared" si="9"/>
        <v>0</v>
      </c>
      <c r="S69" s="228" t="str">
        <f t="shared" si="3"/>
        <v/>
      </c>
      <c r="T69" s="48" t="str">
        <f t="shared" si="10"/>
        <v/>
      </c>
      <c r="U69" s="320"/>
      <c r="V69" s="320"/>
      <c r="W69" s="320"/>
      <c r="X69" s="244"/>
      <c r="Y69" s="3"/>
      <c r="Z69" s="247">
        <f t="shared" si="11"/>
        <v>0</v>
      </c>
      <c r="AA69" s="30">
        <f t="shared" si="4"/>
        <v>0</v>
      </c>
      <c r="AB69" s="28">
        <f t="shared" si="12"/>
        <v>0</v>
      </c>
      <c r="AC69" s="28">
        <f t="shared" si="5"/>
        <v>0</v>
      </c>
      <c r="AE69" s="247" t="str">
        <f t="shared" si="13"/>
        <v/>
      </c>
      <c r="AF69" s="30" t="str">
        <f t="shared" si="14"/>
        <v/>
      </c>
      <c r="AG69" s="28" t="str">
        <f t="shared" si="15"/>
        <v/>
      </c>
    </row>
    <row r="70" spans="1:33" ht="12.75" customHeight="1" x14ac:dyDescent="0.25">
      <c r="A70" s="274">
        <f t="shared" si="16"/>
        <v>58</v>
      </c>
      <c r="B70" s="50"/>
      <c r="C70" s="631"/>
      <c r="D70" s="632"/>
      <c r="E70" s="631"/>
      <c r="F70" s="632"/>
      <c r="G70" s="316"/>
      <c r="H70" s="433"/>
      <c r="I70" s="216">
        <f t="shared" si="6"/>
        <v>0</v>
      </c>
      <c r="J70" s="50"/>
      <c r="K70" s="217"/>
      <c r="L70" s="51"/>
      <c r="M70" s="26">
        <f t="shared" si="17"/>
        <v>0</v>
      </c>
      <c r="N70" s="46" t="str">
        <f t="shared" si="7"/>
        <v xml:space="preserve"> </v>
      </c>
      <c r="O70" s="47">
        <f t="shared" si="8"/>
        <v>0</v>
      </c>
      <c r="P70" s="49"/>
      <c r="Q70" s="49"/>
      <c r="R70" s="215">
        <f t="shared" si="9"/>
        <v>0</v>
      </c>
      <c r="S70" s="228" t="str">
        <f t="shared" si="3"/>
        <v/>
      </c>
      <c r="T70" s="48" t="str">
        <f t="shared" si="10"/>
        <v/>
      </c>
      <c r="U70" s="320"/>
      <c r="V70" s="320"/>
      <c r="W70" s="320"/>
      <c r="X70" s="244"/>
      <c r="Y70" s="3"/>
      <c r="Z70" s="247">
        <f t="shared" si="11"/>
        <v>0</v>
      </c>
      <c r="AA70" s="30">
        <f t="shared" si="4"/>
        <v>0</v>
      </c>
      <c r="AB70" s="28">
        <f t="shared" si="12"/>
        <v>0</v>
      </c>
      <c r="AC70" s="28">
        <f t="shared" si="5"/>
        <v>0</v>
      </c>
      <c r="AE70" s="247" t="str">
        <f t="shared" si="13"/>
        <v/>
      </c>
      <c r="AF70" s="30" t="str">
        <f t="shared" si="14"/>
        <v/>
      </c>
      <c r="AG70" s="28" t="str">
        <f t="shared" si="15"/>
        <v/>
      </c>
    </row>
    <row r="71" spans="1:33" ht="12.75" customHeight="1" x14ac:dyDescent="0.25">
      <c r="A71" s="274">
        <f t="shared" si="16"/>
        <v>59</v>
      </c>
      <c r="B71" s="50"/>
      <c r="C71" s="631"/>
      <c r="D71" s="632"/>
      <c r="E71" s="631"/>
      <c r="F71" s="632"/>
      <c r="G71" s="316"/>
      <c r="H71" s="433"/>
      <c r="I71" s="216">
        <f t="shared" si="6"/>
        <v>0</v>
      </c>
      <c r="J71" s="50"/>
      <c r="K71" s="217"/>
      <c r="L71" s="51"/>
      <c r="M71" s="26">
        <f t="shared" si="17"/>
        <v>0</v>
      </c>
      <c r="N71" s="46" t="str">
        <f t="shared" si="7"/>
        <v xml:space="preserve"> </v>
      </c>
      <c r="O71" s="47">
        <f t="shared" si="8"/>
        <v>0</v>
      </c>
      <c r="P71" s="49"/>
      <c r="Q71" s="49"/>
      <c r="R71" s="215">
        <f t="shared" si="9"/>
        <v>0</v>
      </c>
      <c r="S71" s="228" t="str">
        <f t="shared" si="3"/>
        <v/>
      </c>
      <c r="T71" s="48" t="str">
        <f t="shared" si="10"/>
        <v/>
      </c>
      <c r="U71" s="320"/>
      <c r="V71" s="320"/>
      <c r="W71" s="320"/>
      <c r="X71" s="244"/>
      <c r="Y71" s="3"/>
      <c r="Z71" s="247">
        <f t="shared" si="11"/>
        <v>0</v>
      </c>
      <c r="AA71" s="30">
        <f t="shared" si="4"/>
        <v>0</v>
      </c>
      <c r="AB71" s="28">
        <f t="shared" si="12"/>
        <v>0</v>
      </c>
      <c r="AC71" s="28">
        <f t="shared" si="5"/>
        <v>0</v>
      </c>
      <c r="AE71" s="247" t="str">
        <f t="shared" si="13"/>
        <v/>
      </c>
      <c r="AF71" s="30" t="str">
        <f t="shared" si="14"/>
        <v/>
      </c>
      <c r="AG71" s="28" t="str">
        <f t="shared" si="15"/>
        <v/>
      </c>
    </row>
    <row r="72" spans="1:33" ht="12.75" customHeight="1" x14ac:dyDescent="0.25">
      <c r="A72" s="274">
        <f t="shared" si="16"/>
        <v>60</v>
      </c>
      <c r="B72" s="50"/>
      <c r="C72" s="631"/>
      <c r="D72" s="632"/>
      <c r="E72" s="631"/>
      <c r="F72" s="632"/>
      <c r="G72" s="316"/>
      <c r="H72" s="433"/>
      <c r="I72" s="216">
        <f t="shared" si="6"/>
        <v>0</v>
      </c>
      <c r="J72" s="50"/>
      <c r="K72" s="217"/>
      <c r="L72" s="51"/>
      <c r="M72" s="26">
        <f t="shared" si="17"/>
        <v>0</v>
      </c>
      <c r="N72" s="46" t="str">
        <f t="shared" si="7"/>
        <v xml:space="preserve"> </v>
      </c>
      <c r="O72" s="47">
        <f t="shared" si="8"/>
        <v>0</v>
      </c>
      <c r="P72" s="49"/>
      <c r="Q72" s="49"/>
      <c r="R72" s="215">
        <f t="shared" si="9"/>
        <v>0</v>
      </c>
      <c r="S72" s="228" t="str">
        <f t="shared" si="3"/>
        <v/>
      </c>
      <c r="T72" s="48" t="str">
        <f t="shared" si="10"/>
        <v/>
      </c>
      <c r="U72" s="320"/>
      <c r="V72" s="320"/>
      <c r="W72" s="320"/>
      <c r="X72" s="244"/>
      <c r="Y72" s="3"/>
      <c r="Z72" s="247">
        <f t="shared" si="11"/>
        <v>0</v>
      </c>
      <c r="AA72" s="30">
        <f t="shared" si="4"/>
        <v>0</v>
      </c>
      <c r="AB72" s="28">
        <f t="shared" si="12"/>
        <v>0</v>
      </c>
      <c r="AC72" s="28">
        <f t="shared" si="5"/>
        <v>0</v>
      </c>
      <c r="AE72" s="247" t="str">
        <f t="shared" si="13"/>
        <v/>
      </c>
      <c r="AF72" s="30" t="str">
        <f t="shared" si="14"/>
        <v/>
      </c>
      <c r="AG72" s="28" t="str">
        <f t="shared" si="15"/>
        <v/>
      </c>
    </row>
    <row r="73" spans="1:33" ht="12.75" customHeight="1" x14ac:dyDescent="0.25">
      <c r="A73" s="274">
        <f t="shared" si="16"/>
        <v>61</v>
      </c>
      <c r="B73" s="50"/>
      <c r="C73" s="631"/>
      <c r="D73" s="632"/>
      <c r="E73" s="631"/>
      <c r="F73" s="632"/>
      <c r="G73" s="316"/>
      <c r="H73" s="433"/>
      <c r="I73" s="216">
        <f t="shared" si="6"/>
        <v>0</v>
      </c>
      <c r="J73" s="50"/>
      <c r="K73" s="217"/>
      <c r="L73" s="51"/>
      <c r="M73" s="26">
        <f t="shared" si="17"/>
        <v>0</v>
      </c>
      <c r="N73" s="46" t="str">
        <f t="shared" si="7"/>
        <v xml:space="preserve"> </v>
      </c>
      <c r="O73" s="47">
        <f t="shared" si="8"/>
        <v>0</v>
      </c>
      <c r="P73" s="49"/>
      <c r="Q73" s="49"/>
      <c r="R73" s="215">
        <f t="shared" si="9"/>
        <v>0</v>
      </c>
      <c r="S73" s="228" t="str">
        <f t="shared" si="3"/>
        <v/>
      </c>
      <c r="T73" s="48" t="str">
        <f t="shared" si="10"/>
        <v/>
      </c>
      <c r="U73" s="320"/>
      <c r="V73" s="320"/>
      <c r="W73" s="320"/>
      <c r="X73" s="244"/>
      <c r="Y73" s="3"/>
      <c r="Z73" s="247">
        <f t="shared" si="11"/>
        <v>0</v>
      </c>
      <c r="AA73" s="30">
        <f t="shared" si="4"/>
        <v>0</v>
      </c>
      <c r="AB73" s="28">
        <f t="shared" si="12"/>
        <v>0</v>
      </c>
      <c r="AC73" s="28">
        <f t="shared" si="5"/>
        <v>0</v>
      </c>
      <c r="AE73" s="247" t="str">
        <f t="shared" si="13"/>
        <v/>
      </c>
      <c r="AF73" s="30" t="str">
        <f t="shared" si="14"/>
        <v/>
      </c>
      <c r="AG73" s="28" t="str">
        <f t="shared" si="15"/>
        <v/>
      </c>
    </row>
    <row r="74" spans="1:33" ht="12.75" customHeight="1" x14ac:dyDescent="0.25">
      <c r="A74" s="274">
        <f t="shared" si="16"/>
        <v>62</v>
      </c>
      <c r="B74" s="50"/>
      <c r="C74" s="631"/>
      <c r="D74" s="632"/>
      <c r="E74" s="631"/>
      <c r="F74" s="632"/>
      <c r="G74" s="316"/>
      <c r="H74" s="433"/>
      <c r="I74" s="216">
        <f t="shared" si="6"/>
        <v>0</v>
      </c>
      <c r="J74" s="50"/>
      <c r="K74" s="217"/>
      <c r="L74" s="51"/>
      <c r="M74" s="26">
        <f t="shared" si="17"/>
        <v>0</v>
      </c>
      <c r="N74" s="46" t="str">
        <f t="shared" si="7"/>
        <v xml:space="preserve"> </v>
      </c>
      <c r="O74" s="47">
        <f t="shared" si="8"/>
        <v>0</v>
      </c>
      <c r="P74" s="49"/>
      <c r="Q74" s="49"/>
      <c r="R74" s="215">
        <f t="shared" si="9"/>
        <v>0</v>
      </c>
      <c r="S74" s="228" t="str">
        <f t="shared" si="3"/>
        <v/>
      </c>
      <c r="T74" s="48" t="str">
        <f t="shared" si="10"/>
        <v/>
      </c>
      <c r="U74" s="320"/>
      <c r="V74" s="320"/>
      <c r="W74" s="320"/>
      <c r="X74" s="244"/>
      <c r="Y74" s="3"/>
      <c r="Z74" s="247">
        <f t="shared" si="11"/>
        <v>0</v>
      </c>
      <c r="AA74" s="30">
        <f t="shared" si="4"/>
        <v>0</v>
      </c>
      <c r="AB74" s="28">
        <f t="shared" si="12"/>
        <v>0</v>
      </c>
      <c r="AC74" s="28">
        <f t="shared" si="5"/>
        <v>0</v>
      </c>
      <c r="AE74" s="247" t="str">
        <f t="shared" si="13"/>
        <v/>
      </c>
      <c r="AF74" s="30" t="str">
        <f t="shared" si="14"/>
        <v/>
      </c>
      <c r="AG74" s="28" t="str">
        <f t="shared" si="15"/>
        <v/>
      </c>
    </row>
    <row r="75" spans="1:33" ht="12.75" customHeight="1" x14ac:dyDescent="0.25">
      <c r="A75" s="274">
        <f t="shared" si="16"/>
        <v>63</v>
      </c>
      <c r="B75" s="50"/>
      <c r="C75" s="631"/>
      <c r="D75" s="632"/>
      <c r="E75" s="631"/>
      <c r="F75" s="632"/>
      <c r="G75" s="316"/>
      <c r="H75" s="433"/>
      <c r="I75" s="216">
        <f t="shared" si="6"/>
        <v>0</v>
      </c>
      <c r="J75" s="50"/>
      <c r="K75" s="217"/>
      <c r="L75" s="51"/>
      <c r="M75" s="26">
        <f t="shared" si="17"/>
        <v>0</v>
      </c>
      <c r="N75" s="46" t="str">
        <f t="shared" si="7"/>
        <v xml:space="preserve"> </v>
      </c>
      <c r="O75" s="47">
        <f t="shared" si="8"/>
        <v>0</v>
      </c>
      <c r="P75" s="49"/>
      <c r="Q75" s="49"/>
      <c r="R75" s="215">
        <f t="shared" si="9"/>
        <v>0</v>
      </c>
      <c r="S75" s="228" t="str">
        <f t="shared" si="3"/>
        <v/>
      </c>
      <c r="T75" s="48" t="str">
        <f t="shared" si="10"/>
        <v/>
      </c>
      <c r="U75" s="320"/>
      <c r="V75" s="320"/>
      <c r="W75" s="320"/>
      <c r="X75" s="244"/>
      <c r="Y75" s="3"/>
      <c r="Z75" s="247">
        <f t="shared" si="11"/>
        <v>0</v>
      </c>
      <c r="AA75" s="30">
        <f t="shared" si="4"/>
        <v>0</v>
      </c>
      <c r="AB75" s="28">
        <f t="shared" si="12"/>
        <v>0</v>
      </c>
      <c r="AC75" s="28">
        <f t="shared" si="5"/>
        <v>0</v>
      </c>
      <c r="AE75" s="247" t="str">
        <f t="shared" si="13"/>
        <v/>
      </c>
      <c r="AF75" s="30" t="str">
        <f t="shared" si="14"/>
        <v/>
      </c>
      <c r="AG75" s="28" t="str">
        <f t="shared" si="15"/>
        <v/>
      </c>
    </row>
    <row r="76" spans="1:33" ht="12.75" customHeight="1" x14ac:dyDescent="0.25">
      <c r="A76" s="274">
        <f t="shared" si="16"/>
        <v>64</v>
      </c>
      <c r="B76" s="50"/>
      <c r="C76" s="631"/>
      <c r="D76" s="632"/>
      <c r="E76" s="631"/>
      <c r="F76" s="632"/>
      <c r="G76" s="316"/>
      <c r="H76" s="433"/>
      <c r="I76" s="216">
        <f t="shared" si="6"/>
        <v>0</v>
      </c>
      <c r="J76" s="50"/>
      <c r="K76" s="217"/>
      <c r="L76" s="51"/>
      <c r="M76" s="26">
        <f t="shared" si="17"/>
        <v>0</v>
      </c>
      <c r="N76" s="46" t="str">
        <f t="shared" si="7"/>
        <v xml:space="preserve"> </v>
      </c>
      <c r="O76" s="47">
        <f t="shared" si="8"/>
        <v>0</v>
      </c>
      <c r="P76" s="49"/>
      <c r="Q76" s="49"/>
      <c r="R76" s="215">
        <f t="shared" si="9"/>
        <v>0</v>
      </c>
      <c r="S76" s="228" t="str">
        <f t="shared" si="3"/>
        <v/>
      </c>
      <c r="T76" s="48" t="str">
        <f t="shared" si="10"/>
        <v/>
      </c>
      <c r="U76" s="320"/>
      <c r="V76" s="320"/>
      <c r="W76" s="320"/>
      <c r="X76" s="244"/>
      <c r="Y76" s="3"/>
      <c r="Z76" s="247">
        <f t="shared" si="11"/>
        <v>0</v>
      </c>
      <c r="AA76" s="30">
        <f t="shared" si="4"/>
        <v>0</v>
      </c>
      <c r="AB76" s="28">
        <f t="shared" si="12"/>
        <v>0</v>
      </c>
      <c r="AC76" s="28">
        <f t="shared" si="5"/>
        <v>0</v>
      </c>
      <c r="AE76" s="247" t="str">
        <f t="shared" si="13"/>
        <v/>
      </c>
      <c r="AF76" s="30" t="str">
        <f t="shared" si="14"/>
        <v/>
      </c>
      <c r="AG76" s="28" t="str">
        <f t="shared" si="15"/>
        <v/>
      </c>
    </row>
    <row r="77" spans="1:33" ht="12.75" customHeight="1" x14ac:dyDescent="0.25">
      <c r="A77" s="274">
        <f t="shared" si="16"/>
        <v>65</v>
      </c>
      <c r="B77" s="50"/>
      <c r="C77" s="631"/>
      <c r="D77" s="632"/>
      <c r="E77" s="631"/>
      <c r="F77" s="632"/>
      <c r="G77" s="316"/>
      <c r="H77" s="433"/>
      <c r="I77" s="216">
        <f t="shared" si="6"/>
        <v>0</v>
      </c>
      <c r="J77" s="50"/>
      <c r="K77" s="217"/>
      <c r="L77" s="51"/>
      <c r="M77" s="26">
        <f t="shared" si="17"/>
        <v>0</v>
      </c>
      <c r="N77" s="46" t="str">
        <f t="shared" ref="N77:N140" si="19">IF(K77&lt;=0.5,IF(M77&gt;0.5,"Fail"," "),IF(K77&lt;=0.8,IF(M77&gt;0.8,"Fail"," ")," "))</f>
        <v xml:space="preserve"> </v>
      </c>
      <c r="O77" s="47">
        <f t="shared" si="8"/>
        <v>0</v>
      </c>
      <c r="P77" s="49"/>
      <c r="Q77" s="49"/>
      <c r="R77" s="215">
        <f t="shared" si="9"/>
        <v>0</v>
      </c>
      <c r="S77" s="228" t="str">
        <f t="shared" ref="S77:S140" si="20">IF(J77&gt;0,IF(R77*12&gt;L77,"Fail",""),"")</f>
        <v/>
      </c>
      <c r="T77" s="48" t="str">
        <f t="shared" si="10"/>
        <v/>
      </c>
      <c r="U77" s="320"/>
      <c r="V77" s="320"/>
      <c r="W77" s="320"/>
      <c r="X77" s="244"/>
      <c r="Y77" s="3"/>
      <c r="Z77" s="247">
        <f t="shared" si="11"/>
        <v>0</v>
      </c>
      <c r="AA77" s="30">
        <f t="shared" ref="AA77:AA140" si="21">IF(I77=1,$M$7,IF(I77=2,$N$7,IF(I77=3,$O$7,IF(I77=4,$P$7,IF(I77=5,$Q$7,IF(I77=6,$R$7,IF(I77=7,$S$7,IF(I77=8,$T$7,Z77))))))))</f>
        <v>0</v>
      </c>
      <c r="AB77" s="28">
        <f t="shared" si="12"/>
        <v>0</v>
      </c>
      <c r="AC77" s="28">
        <f t="shared" ref="AC77:AC140" si="22">(K77*AA77)</f>
        <v>0</v>
      </c>
      <c r="AE77" s="247" t="str">
        <f t="shared" si="13"/>
        <v/>
      </c>
      <c r="AF77" s="30" t="str">
        <f t="shared" si="14"/>
        <v/>
      </c>
      <c r="AG77" s="28" t="str">
        <f t="shared" si="15"/>
        <v/>
      </c>
    </row>
    <row r="78" spans="1:33" ht="12.75" customHeight="1" x14ac:dyDescent="0.25">
      <c r="A78" s="274">
        <f t="shared" si="16"/>
        <v>66</v>
      </c>
      <c r="B78" s="50"/>
      <c r="C78" s="631"/>
      <c r="D78" s="632"/>
      <c r="E78" s="631"/>
      <c r="F78" s="632"/>
      <c r="G78" s="316"/>
      <c r="H78" s="433"/>
      <c r="I78" s="216">
        <f t="shared" ref="I78:I141" si="23">IF(C78&lt;&gt;"",IF(H78&lt;1,1,(H78*1.5)),0)</f>
        <v>0</v>
      </c>
      <c r="J78" s="50"/>
      <c r="K78" s="217"/>
      <c r="L78" s="51"/>
      <c r="M78" s="26">
        <f t="shared" ref="M78:M141" si="24">IF(OR(C78="VACANT",K78=0),0,(L78/AB78))</f>
        <v>0</v>
      </c>
      <c r="N78" s="46" t="str">
        <f t="shared" si="19"/>
        <v xml:space="preserve"> </v>
      </c>
      <c r="O78" s="47">
        <f t="shared" ref="O78:O141" si="25">+AC78/12*0.3</f>
        <v>0</v>
      </c>
      <c r="P78" s="49"/>
      <c r="Q78" s="49"/>
      <c r="R78" s="215">
        <f t="shared" ref="R78:R141" si="26">P78-Q78</f>
        <v>0</v>
      </c>
      <c r="S78" s="228" t="str">
        <f t="shared" si="20"/>
        <v/>
      </c>
      <c r="T78" s="48" t="str">
        <f t="shared" ref="T78:T141" si="27">IF(C78="Vacant","",IF(R78&gt;0,IF(R78&gt;O78,"Fail",""),""))</f>
        <v/>
      </c>
      <c r="U78" s="320"/>
      <c r="V78" s="320"/>
      <c r="W78" s="320"/>
      <c r="X78" s="244"/>
      <c r="Y78" s="3"/>
      <c r="Z78" s="247">
        <f t="shared" ref="Z78:Z141" si="28">IF(I78=1.5,$M$8,IF(I78=2.5,$N$8,IF(I78=3.5,$O$8,IF(I78=4.5,$P$8,IF(I78=5.5,$Q$8,IF(I78=6.5,$R$8,IF(I78=7.5,$S$8,IF(I78=8.5,$T$8,0))))))))</f>
        <v>0</v>
      </c>
      <c r="AA78" s="30">
        <f t="shared" si="21"/>
        <v>0</v>
      </c>
      <c r="AB78" s="28">
        <f t="shared" ref="AB78:AB141" si="29">IF(J78=1,$M$7,IF(J78=2,$N$7,IF(J78=3,$O$7,IF(J78=4,$P$7,IF(J78=5,$Q$7,IF(J78=6,$R$7,IF(J78=7,$S$7,IF(J78=8,$T$7,0))))))))</f>
        <v>0</v>
      </c>
      <c r="AC78" s="28">
        <f t="shared" si="22"/>
        <v>0</v>
      </c>
      <c r="AE78" s="247" t="str">
        <f t="shared" ref="AE78:AE141" si="30">IF(Q78&gt;=1,1,"")</f>
        <v/>
      </c>
      <c r="AF78" s="30" t="str">
        <f t="shared" ref="AF78:AF141" si="31">IF(AE78=1,H78,"")</f>
        <v/>
      </c>
      <c r="AG78" s="28" t="str">
        <f t="shared" ref="AG78:AG141" si="32">IF(AE78=1,P78,"")</f>
        <v/>
      </c>
    </row>
    <row r="79" spans="1:33" ht="12.75" customHeight="1" x14ac:dyDescent="0.25">
      <c r="A79" s="274">
        <f t="shared" ref="A79:A142" si="33">A78+1</f>
        <v>67</v>
      </c>
      <c r="B79" s="50"/>
      <c r="C79" s="631"/>
      <c r="D79" s="632"/>
      <c r="E79" s="631"/>
      <c r="F79" s="632"/>
      <c r="G79" s="316"/>
      <c r="H79" s="433"/>
      <c r="I79" s="216">
        <f t="shared" si="23"/>
        <v>0</v>
      </c>
      <c r="J79" s="50"/>
      <c r="K79" s="217"/>
      <c r="L79" s="51"/>
      <c r="M79" s="26">
        <f t="shared" si="24"/>
        <v>0</v>
      </c>
      <c r="N79" s="46" t="str">
        <f t="shared" si="19"/>
        <v xml:space="preserve"> </v>
      </c>
      <c r="O79" s="47">
        <f t="shared" si="25"/>
        <v>0</v>
      </c>
      <c r="P79" s="49"/>
      <c r="Q79" s="49"/>
      <c r="R79" s="215">
        <f t="shared" si="26"/>
        <v>0</v>
      </c>
      <c r="S79" s="228" t="str">
        <f t="shared" si="20"/>
        <v/>
      </c>
      <c r="T79" s="48" t="str">
        <f t="shared" si="27"/>
        <v/>
      </c>
      <c r="U79" s="320"/>
      <c r="V79" s="320"/>
      <c r="W79" s="320"/>
      <c r="X79" s="244"/>
      <c r="Y79" s="3"/>
      <c r="Z79" s="247">
        <f t="shared" si="28"/>
        <v>0</v>
      </c>
      <c r="AA79" s="30">
        <f t="shared" si="21"/>
        <v>0</v>
      </c>
      <c r="AB79" s="28">
        <f t="shared" si="29"/>
        <v>0</v>
      </c>
      <c r="AC79" s="28">
        <f t="shared" si="22"/>
        <v>0</v>
      </c>
      <c r="AE79" s="247" t="str">
        <f t="shared" si="30"/>
        <v/>
      </c>
      <c r="AF79" s="30" t="str">
        <f t="shared" si="31"/>
        <v/>
      </c>
      <c r="AG79" s="28" t="str">
        <f t="shared" si="32"/>
        <v/>
      </c>
    </row>
    <row r="80" spans="1:33" ht="12.75" customHeight="1" x14ac:dyDescent="0.25">
      <c r="A80" s="274">
        <f t="shared" si="33"/>
        <v>68</v>
      </c>
      <c r="B80" s="50"/>
      <c r="C80" s="631"/>
      <c r="D80" s="632"/>
      <c r="E80" s="631"/>
      <c r="F80" s="632"/>
      <c r="G80" s="316"/>
      <c r="H80" s="433"/>
      <c r="I80" s="216">
        <f t="shared" si="23"/>
        <v>0</v>
      </c>
      <c r="J80" s="50"/>
      <c r="K80" s="217"/>
      <c r="L80" s="51"/>
      <c r="M80" s="26">
        <f t="shared" si="24"/>
        <v>0</v>
      </c>
      <c r="N80" s="46" t="str">
        <f t="shared" si="19"/>
        <v xml:space="preserve"> </v>
      </c>
      <c r="O80" s="47">
        <f t="shared" si="25"/>
        <v>0</v>
      </c>
      <c r="P80" s="49"/>
      <c r="Q80" s="49"/>
      <c r="R80" s="215">
        <f t="shared" si="26"/>
        <v>0</v>
      </c>
      <c r="S80" s="228" t="str">
        <f t="shared" si="20"/>
        <v/>
      </c>
      <c r="T80" s="48" t="str">
        <f t="shared" si="27"/>
        <v/>
      </c>
      <c r="U80" s="320"/>
      <c r="V80" s="320"/>
      <c r="W80" s="320"/>
      <c r="X80" s="244"/>
      <c r="Y80" s="3"/>
      <c r="Z80" s="247">
        <f t="shared" si="28"/>
        <v>0</v>
      </c>
      <c r="AA80" s="30">
        <f t="shared" si="21"/>
        <v>0</v>
      </c>
      <c r="AB80" s="28">
        <f t="shared" si="29"/>
        <v>0</v>
      </c>
      <c r="AC80" s="28">
        <f t="shared" si="22"/>
        <v>0</v>
      </c>
      <c r="AE80" s="247" t="str">
        <f t="shared" si="30"/>
        <v/>
      </c>
      <c r="AF80" s="30" t="str">
        <f t="shared" si="31"/>
        <v/>
      </c>
      <c r="AG80" s="28" t="str">
        <f t="shared" si="32"/>
        <v/>
      </c>
    </row>
    <row r="81" spans="1:33" ht="12.75" customHeight="1" x14ac:dyDescent="0.25">
      <c r="A81" s="274">
        <f t="shared" si="33"/>
        <v>69</v>
      </c>
      <c r="B81" s="50"/>
      <c r="C81" s="631"/>
      <c r="D81" s="632"/>
      <c r="E81" s="631"/>
      <c r="F81" s="632"/>
      <c r="G81" s="316"/>
      <c r="H81" s="433"/>
      <c r="I81" s="216">
        <f t="shared" si="23"/>
        <v>0</v>
      </c>
      <c r="J81" s="50"/>
      <c r="K81" s="217"/>
      <c r="L81" s="51"/>
      <c r="M81" s="26">
        <f t="shared" si="24"/>
        <v>0</v>
      </c>
      <c r="N81" s="46" t="str">
        <f t="shared" si="19"/>
        <v xml:space="preserve"> </v>
      </c>
      <c r="O81" s="47">
        <f t="shared" si="25"/>
        <v>0</v>
      </c>
      <c r="P81" s="49"/>
      <c r="Q81" s="49"/>
      <c r="R81" s="215">
        <f t="shared" si="26"/>
        <v>0</v>
      </c>
      <c r="S81" s="228" t="str">
        <f t="shared" si="20"/>
        <v/>
      </c>
      <c r="T81" s="48" t="str">
        <f t="shared" si="27"/>
        <v/>
      </c>
      <c r="U81" s="320"/>
      <c r="V81" s="320"/>
      <c r="W81" s="320"/>
      <c r="X81" s="244"/>
      <c r="Y81" s="3"/>
      <c r="Z81" s="247">
        <f t="shared" si="28"/>
        <v>0</v>
      </c>
      <c r="AA81" s="30">
        <f t="shared" si="21"/>
        <v>0</v>
      </c>
      <c r="AB81" s="28">
        <f t="shared" si="29"/>
        <v>0</v>
      </c>
      <c r="AC81" s="28">
        <f t="shared" si="22"/>
        <v>0</v>
      </c>
      <c r="AE81" s="247" t="str">
        <f t="shared" si="30"/>
        <v/>
      </c>
      <c r="AF81" s="30" t="str">
        <f t="shared" si="31"/>
        <v/>
      </c>
      <c r="AG81" s="28" t="str">
        <f t="shared" si="32"/>
        <v/>
      </c>
    </row>
    <row r="82" spans="1:33" ht="12.75" customHeight="1" x14ac:dyDescent="0.25">
      <c r="A82" s="274">
        <f t="shared" si="33"/>
        <v>70</v>
      </c>
      <c r="B82" s="50"/>
      <c r="C82" s="631"/>
      <c r="D82" s="632"/>
      <c r="E82" s="631"/>
      <c r="F82" s="632"/>
      <c r="G82" s="316"/>
      <c r="H82" s="433"/>
      <c r="I82" s="216">
        <f t="shared" si="23"/>
        <v>0</v>
      </c>
      <c r="J82" s="50"/>
      <c r="K82" s="217"/>
      <c r="L82" s="51"/>
      <c r="M82" s="26">
        <f t="shared" si="24"/>
        <v>0</v>
      </c>
      <c r="N82" s="46" t="str">
        <f t="shared" si="19"/>
        <v xml:space="preserve"> </v>
      </c>
      <c r="O82" s="47">
        <f t="shared" si="25"/>
        <v>0</v>
      </c>
      <c r="P82" s="49"/>
      <c r="Q82" s="49"/>
      <c r="R82" s="215">
        <f t="shared" si="26"/>
        <v>0</v>
      </c>
      <c r="S82" s="228" t="str">
        <f t="shared" si="20"/>
        <v/>
      </c>
      <c r="T82" s="48" t="str">
        <f t="shared" si="27"/>
        <v/>
      </c>
      <c r="U82" s="320"/>
      <c r="V82" s="320"/>
      <c r="W82" s="320"/>
      <c r="X82" s="244"/>
      <c r="Y82" s="3"/>
      <c r="Z82" s="247">
        <f t="shared" si="28"/>
        <v>0</v>
      </c>
      <c r="AA82" s="30">
        <f t="shared" si="21"/>
        <v>0</v>
      </c>
      <c r="AB82" s="28">
        <f t="shared" si="29"/>
        <v>0</v>
      </c>
      <c r="AC82" s="28">
        <f t="shared" si="22"/>
        <v>0</v>
      </c>
      <c r="AE82" s="247" t="str">
        <f t="shared" si="30"/>
        <v/>
      </c>
      <c r="AF82" s="30" t="str">
        <f t="shared" si="31"/>
        <v/>
      </c>
      <c r="AG82" s="28" t="str">
        <f t="shared" si="32"/>
        <v/>
      </c>
    </row>
    <row r="83" spans="1:33" ht="12.75" customHeight="1" x14ac:dyDescent="0.25">
      <c r="A83" s="274">
        <f t="shared" si="33"/>
        <v>71</v>
      </c>
      <c r="B83" s="50"/>
      <c r="C83" s="631"/>
      <c r="D83" s="632"/>
      <c r="E83" s="631"/>
      <c r="F83" s="632"/>
      <c r="G83" s="316"/>
      <c r="H83" s="433"/>
      <c r="I83" s="216">
        <f t="shared" si="23"/>
        <v>0</v>
      </c>
      <c r="J83" s="50"/>
      <c r="K83" s="217"/>
      <c r="L83" s="51"/>
      <c r="M83" s="26">
        <f t="shared" si="24"/>
        <v>0</v>
      </c>
      <c r="N83" s="46" t="str">
        <f t="shared" si="19"/>
        <v xml:space="preserve"> </v>
      </c>
      <c r="O83" s="47">
        <f t="shared" si="25"/>
        <v>0</v>
      </c>
      <c r="P83" s="49"/>
      <c r="Q83" s="49"/>
      <c r="R83" s="215">
        <f t="shared" si="26"/>
        <v>0</v>
      </c>
      <c r="S83" s="228" t="str">
        <f t="shared" si="20"/>
        <v/>
      </c>
      <c r="T83" s="48" t="str">
        <f t="shared" si="27"/>
        <v/>
      </c>
      <c r="U83" s="320"/>
      <c r="V83" s="320"/>
      <c r="W83" s="320"/>
      <c r="X83" s="244"/>
      <c r="Y83" s="3"/>
      <c r="Z83" s="247">
        <f t="shared" si="28"/>
        <v>0</v>
      </c>
      <c r="AA83" s="30">
        <f t="shared" si="21"/>
        <v>0</v>
      </c>
      <c r="AB83" s="28">
        <f t="shared" si="29"/>
        <v>0</v>
      </c>
      <c r="AC83" s="28">
        <f t="shared" si="22"/>
        <v>0</v>
      </c>
      <c r="AE83" s="247" t="str">
        <f t="shared" si="30"/>
        <v/>
      </c>
      <c r="AF83" s="30" t="str">
        <f t="shared" si="31"/>
        <v/>
      </c>
      <c r="AG83" s="28" t="str">
        <f t="shared" si="32"/>
        <v/>
      </c>
    </row>
    <row r="84" spans="1:33" ht="12.75" customHeight="1" x14ac:dyDescent="0.25">
      <c r="A84" s="274">
        <f t="shared" si="33"/>
        <v>72</v>
      </c>
      <c r="B84" s="50"/>
      <c r="C84" s="631"/>
      <c r="D84" s="632"/>
      <c r="E84" s="631"/>
      <c r="F84" s="632"/>
      <c r="G84" s="316"/>
      <c r="H84" s="433"/>
      <c r="I84" s="216">
        <f t="shared" si="23"/>
        <v>0</v>
      </c>
      <c r="J84" s="50"/>
      <c r="K84" s="217"/>
      <c r="L84" s="51"/>
      <c r="M84" s="26">
        <f t="shared" si="24"/>
        <v>0</v>
      </c>
      <c r="N84" s="46" t="str">
        <f t="shared" si="19"/>
        <v xml:space="preserve"> </v>
      </c>
      <c r="O84" s="47">
        <f t="shared" si="25"/>
        <v>0</v>
      </c>
      <c r="P84" s="49"/>
      <c r="Q84" s="49"/>
      <c r="R84" s="215">
        <f t="shared" si="26"/>
        <v>0</v>
      </c>
      <c r="S84" s="228" t="str">
        <f t="shared" si="20"/>
        <v/>
      </c>
      <c r="T84" s="48" t="str">
        <f t="shared" si="27"/>
        <v/>
      </c>
      <c r="U84" s="320"/>
      <c r="V84" s="320"/>
      <c r="W84" s="320"/>
      <c r="X84" s="244"/>
      <c r="Y84" s="3"/>
      <c r="Z84" s="247">
        <f t="shared" si="28"/>
        <v>0</v>
      </c>
      <c r="AA84" s="30">
        <f t="shared" si="21"/>
        <v>0</v>
      </c>
      <c r="AB84" s="28">
        <f t="shared" si="29"/>
        <v>0</v>
      </c>
      <c r="AC84" s="28">
        <f t="shared" si="22"/>
        <v>0</v>
      </c>
      <c r="AE84" s="247" t="str">
        <f t="shared" si="30"/>
        <v/>
      </c>
      <c r="AF84" s="30" t="str">
        <f t="shared" si="31"/>
        <v/>
      </c>
      <c r="AG84" s="28" t="str">
        <f t="shared" si="32"/>
        <v/>
      </c>
    </row>
    <row r="85" spans="1:33" ht="12.75" customHeight="1" x14ac:dyDescent="0.25">
      <c r="A85" s="274">
        <f t="shared" si="33"/>
        <v>73</v>
      </c>
      <c r="B85" s="50"/>
      <c r="C85" s="631"/>
      <c r="D85" s="632"/>
      <c r="E85" s="631"/>
      <c r="F85" s="632"/>
      <c r="G85" s="316"/>
      <c r="H85" s="433"/>
      <c r="I85" s="216">
        <f t="shared" si="23"/>
        <v>0</v>
      </c>
      <c r="J85" s="50"/>
      <c r="K85" s="217"/>
      <c r="L85" s="51"/>
      <c r="M85" s="26">
        <f t="shared" si="24"/>
        <v>0</v>
      </c>
      <c r="N85" s="46" t="str">
        <f t="shared" si="19"/>
        <v xml:space="preserve"> </v>
      </c>
      <c r="O85" s="47">
        <f t="shared" si="25"/>
        <v>0</v>
      </c>
      <c r="P85" s="49"/>
      <c r="Q85" s="49"/>
      <c r="R85" s="215">
        <f t="shared" si="26"/>
        <v>0</v>
      </c>
      <c r="S85" s="228" t="str">
        <f t="shared" si="20"/>
        <v/>
      </c>
      <c r="T85" s="48" t="str">
        <f t="shared" ref="T85:T91" si="34">IF(C85="Vacant","",IF(R85&gt;0,IF(R85&gt;O85,"Fail",""),""))</f>
        <v/>
      </c>
      <c r="U85" s="320"/>
      <c r="V85" s="320"/>
      <c r="W85" s="320"/>
      <c r="X85" s="244"/>
      <c r="Y85" s="3"/>
      <c r="Z85" s="247">
        <f t="shared" si="28"/>
        <v>0</v>
      </c>
      <c r="AA85" s="30">
        <f t="shared" si="21"/>
        <v>0</v>
      </c>
      <c r="AB85" s="28">
        <f t="shared" si="29"/>
        <v>0</v>
      </c>
      <c r="AC85" s="28">
        <f t="shared" si="22"/>
        <v>0</v>
      </c>
      <c r="AE85" s="247" t="str">
        <f t="shared" si="30"/>
        <v/>
      </c>
      <c r="AF85" s="30" t="str">
        <f t="shared" si="31"/>
        <v/>
      </c>
      <c r="AG85" s="28" t="str">
        <f t="shared" si="32"/>
        <v/>
      </c>
    </row>
    <row r="86" spans="1:33" ht="12.75" customHeight="1" x14ac:dyDescent="0.25">
      <c r="A86" s="274">
        <f t="shared" si="33"/>
        <v>74</v>
      </c>
      <c r="B86" s="50"/>
      <c r="C86" s="631"/>
      <c r="D86" s="632"/>
      <c r="E86" s="631"/>
      <c r="F86" s="632"/>
      <c r="G86" s="316"/>
      <c r="H86" s="433"/>
      <c r="I86" s="216">
        <f t="shared" si="23"/>
        <v>0</v>
      </c>
      <c r="J86" s="50"/>
      <c r="K86" s="217"/>
      <c r="L86" s="51"/>
      <c r="M86" s="26">
        <f t="shared" si="24"/>
        <v>0</v>
      </c>
      <c r="N86" s="46" t="str">
        <f t="shared" si="19"/>
        <v xml:space="preserve"> </v>
      </c>
      <c r="O86" s="47">
        <f t="shared" si="25"/>
        <v>0</v>
      </c>
      <c r="P86" s="49"/>
      <c r="Q86" s="49"/>
      <c r="R86" s="215">
        <f t="shared" si="26"/>
        <v>0</v>
      </c>
      <c r="S86" s="228" t="str">
        <f t="shared" si="20"/>
        <v/>
      </c>
      <c r="T86" s="48" t="str">
        <f t="shared" si="34"/>
        <v/>
      </c>
      <c r="U86" s="320"/>
      <c r="V86" s="320"/>
      <c r="W86" s="320"/>
      <c r="X86" s="244"/>
      <c r="Y86" s="3"/>
      <c r="Z86" s="247">
        <f t="shared" si="28"/>
        <v>0</v>
      </c>
      <c r="AA86" s="30">
        <f t="shared" si="21"/>
        <v>0</v>
      </c>
      <c r="AB86" s="28">
        <f t="shared" si="29"/>
        <v>0</v>
      </c>
      <c r="AC86" s="28">
        <f t="shared" si="22"/>
        <v>0</v>
      </c>
      <c r="AE86" s="247" t="str">
        <f t="shared" si="30"/>
        <v/>
      </c>
      <c r="AF86" s="30" t="str">
        <f t="shared" si="31"/>
        <v/>
      </c>
      <c r="AG86" s="28" t="str">
        <f t="shared" si="32"/>
        <v/>
      </c>
    </row>
    <row r="87" spans="1:33" ht="12.75" customHeight="1" x14ac:dyDescent="0.25">
      <c r="A87" s="274">
        <f t="shared" si="33"/>
        <v>75</v>
      </c>
      <c r="B87" s="50"/>
      <c r="C87" s="631"/>
      <c r="D87" s="632"/>
      <c r="E87" s="631"/>
      <c r="F87" s="632"/>
      <c r="G87" s="316"/>
      <c r="H87" s="433"/>
      <c r="I87" s="216">
        <f t="shared" si="23"/>
        <v>0</v>
      </c>
      <c r="J87" s="50"/>
      <c r="K87" s="217"/>
      <c r="L87" s="51"/>
      <c r="M87" s="26">
        <f t="shared" si="24"/>
        <v>0</v>
      </c>
      <c r="N87" s="46" t="str">
        <f t="shared" si="19"/>
        <v xml:space="preserve"> </v>
      </c>
      <c r="O87" s="47">
        <f t="shared" si="25"/>
        <v>0</v>
      </c>
      <c r="P87" s="49"/>
      <c r="Q87" s="49"/>
      <c r="R87" s="215">
        <f t="shared" si="26"/>
        <v>0</v>
      </c>
      <c r="S87" s="228" t="str">
        <f t="shared" si="20"/>
        <v/>
      </c>
      <c r="T87" s="48" t="str">
        <f t="shared" si="34"/>
        <v/>
      </c>
      <c r="U87" s="320"/>
      <c r="V87" s="320"/>
      <c r="W87" s="320"/>
      <c r="X87" s="244"/>
      <c r="Y87" s="3"/>
      <c r="Z87" s="247">
        <f t="shared" si="28"/>
        <v>0</v>
      </c>
      <c r="AA87" s="30">
        <f t="shared" si="21"/>
        <v>0</v>
      </c>
      <c r="AB87" s="28">
        <f t="shared" si="29"/>
        <v>0</v>
      </c>
      <c r="AC87" s="28">
        <f t="shared" si="22"/>
        <v>0</v>
      </c>
      <c r="AE87" s="247" t="str">
        <f t="shared" si="30"/>
        <v/>
      </c>
      <c r="AF87" s="30" t="str">
        <f t="shared" si="31"/>
        <v/>
      </c>
      <c r="AG87" s="28" t="str">
        <f t="shared" si="32"/>
        <v/>
      </c>
    </row>
    <row r="88" spans="1:33" ht="12.75" customHeight="1" x14ac:dyDescent="0.25">
      <c r="A88" s="274">
        <f t="shared" si="33"/>
        <v>76</v>
      </c>
      <c r="B88" s="50"/>
      <c r="C88" s="631"/>
      <c r="D88" s="632"/>
      <c r="E88" s="631"/>
      <c r="F88" s="632"/>
      <c r="G88" s="316"/>
      <c r="H88" s="433"/>
      <c r="I88" s="216">
        <f t="shared" si="23"/>
        <v>0</v>
      </c>
      <c r="J88" s="50"/>
      <c r="K88" s="217"/>
      <c r="L88" s="51"/>
      <c r="M88" s="26">
        <f t="shared" si="24"/>
        <v>0</v>
      </c>
      <c r="N88" s="46" t="str">
        <f t="shared" si="19"/>
        <v xml:space="preserve"> </v>
      </c>
      <c r="O88" s="47">
        <f t="shared" si="25"/>
        <v>0</v>
      </c>
      <c r="P88" s="49"/>
      <c r="Q88" s="49"/>
      <c r="R88" s="215">
        <f t="shared" si="26"/>
        <v>0</v>
      </c>
      <c r="S88" s="228" t="str">
        <f t="shared" si="20"/>
        <v/>
      </c>
      <c r="T88" s="48" t="str">
        <f t="shared" si="34"/>
        <v/>
      </c>
      <c r="U88" s="320"/>
      <c r="V88" s="320"/>
      <c r="W88" s="320"/>
      <c r="X88" s="244"/>
      <c r="Y88" s="3"/>
      <c r="Z88" s="247">
        <f t="shared" si="28"/>
        <v>0</v>
      </c>
      <c r="AA88" s="30">
        <f t="shared" si="21"/>
        <v>0</v>
      </c>
      <c r="AB88" s="28">
        <f t="shared" si="29"/>
        <v>0</v>
      </c>
      <c r="AC88" s="28">
        <f t="shared" si="22"/>
        <v>0</v>
      </c>
      <c r="AE88" s="247" t="str">
        <f t="shared" si="30"/>
        <v/>
      </c>
      <c r="AF88" s="30" t="str">
        <f t="shared" si="31"/>
        <v/>
      </c>
      <c r="AG88" s="28" t="str">
        <f t="shared" si="32"/>
        <v/>
      </c>
    </row>
    <row r="89" spans="1:33" ht="12.75" customHeight="1" x14ac:dyDescent="0.25">
      <c r="A89" s="274">
        <f t="shared" si="33"/>
        <v>77</v>
      </c>
      <c r="B89" s="50"/>
      <c r="C89" s="631"/>
      <c r="D89" s="632"/>
      <c r="E89" s="631"/>
      <c r="F89" s="632"/>
      <c r="G89" s="316"/>
      <c r="H89" s="433"/>
      <c r="I89" s="216">
        <f t="shared" si="23"/>
        <v>0</v>
      </c>
      <c r="J89" s="50"/>
      <c r="K89" s="217"/>
      <c r="L89" s="51"/>
      <c r="M89" s="26">
        <f t="shared" si="24"/>
        <v>0</v>
      </c>
      <c r="N89" s="46" t="str">
        <f t="shared" si="19"/>
        <v xml:space="preserve"> </v>
      </c>
      <c r="O89" s="47">
        <f t="shared" si="25"/>
        <v>0</v>
      </c>
      <c r="P89" s="49"/>
      <c r="Q89" s="49"/>
      <c r="R89" s="215">
        <f t="shared" si="26"/>
        <v>0</v>
      </c>
      <c r="S89" s="228" t="str">
        <f t="shared" si="20"/>
        <v/>
      </c>
      <c r="T89" s="48" t="str">
        <f t="shared" si="34"/>
        <v/>
      </c>
      <c r="U89" s="320"/>
      <c r="V89" s="320"/>
      <c r="W89" s="320"/>
      <c r="X89" s="244"/>
      <c r="Y89" s="3"/>
      <c r="Z89" s="247">
        <f t="shared" si="28"/>
        <v>0</v>
      </c>
      <c r="AA89" s="30">
        <f t="shared" si="21"/>
        <v>0</v>
      </c>
      <c r="AB89" s="28">
        <f t="shared" si="29"/>
        <v>0</v>
      </c>
      <c r="AC89" s="28">
        <f t="shared" si="22"/>
        <v>0</v>
      </c>
      <c r="AE89" s="247" t="str">
        <f t="shared" si="30"/>
        <v/>
      </c>
      <c r="AF89" s="30" t="str">
        <f t="shared" si="31"/>
        <v/>
      </c>
      <c r="AG89" s="28" t="str">
        <f t="shared" si="32"/>
        <v/>
      </c>
    </row>
    <row r="90" spans="1:33" ht="12.75" customHeight="1" x14ac:dyDescent="0.25">
      <c r="A90" s="274">
        <f t="shared" si="33"/>
        <v>78</v>
      </c>
      <c r="B90" s="50"/>
      <c r="C90" s="631"/>
      <c r="D90" s="632"/>
      <c r="E90" s="631"/>
      <c r="F90" s="632"/>
      <c r="G90" s="316"/>
      <c r="H90" s="433"/>
      <c r="I90" s="216">
        <f t="shared" si="23"/>
        <v>0</v>
      </c>
      <c r="J90" s="50"/>
      <c r="K90" s="217"/>
      <c r="L90" s="51"/>
      <c r="M90" s="26">
        <f t="shared" si="24"/>
        <v>0</v>
      </c>
      <c r="N90" s="46" t="str">
        <f t="shared" si="19"/>
        <v xml:space="preserve"> </v>
      </c>
      <c r="O90" s="47">
        <f t="shared" si="25"/>
        <v>0</v>
      </c>
      <c r="P90" s="49"/>
      <c r="Q90" s="49"/>
      <c r="R90" s="215">
        <f t="shared" si="26"/>
        <v>0</v>
      </c>
      <c r="S90" s="228" t="str">
        <f t="shared" si="20"/>
        <v/>
      </c>
      <c r="T90" s="48" t="str">
        <f t="shared" si="34"/>
        <v/>
      </c>
      <c r="U90" s="320"/>
      <c r="V90" s="320"/>
      <c r="W90" s="320"/>
      <c r="X90" s="244"/>
      <c r="Y90" s="3"/>
      <c r="Z90" s="247">
        <f t="shared" si="28"/>
        <v>0</v>
      </c>
      <c r="AA90" s="30">
        <f t="shared" si="21"/>
        <v>0</v>
      </c>
      <c r="AB90" s="28">
        <f t="shared" si="29"/>
        <v>0</v>
      </c>
      <c r="AC90" s="28">
        <f t="shared" si="22"/>
        <v>0</v>
      </c>
      <c r="AE90" s="247" t="str">
        <f t="shared" si="30"/>
        <v/>
      </c>
      <c r="AF90" s="30" t="str">
        <f t="shared" si="31"/>
        <v/>
      </c>
      <c r="AG90" s="28" t="str">
        <f t="shared" si="32"/>
        <v/>
      </c>
    </row>
    <row r="91" spans="1:33" ht="12.75" customHeight="1" x14ac:dyDescent="0.25">
      <c r="A91" s="274">
        <f t="shared" si="33"/>
        <v>79</v>
      </c>
      <c r="B91" s="50"/>
      <c r="C91" s="631"/>
      <c r="D91" s="632"/>
      <c r="E91" s="631"/>
      <c r="F91" s="632"/>
      <c r="G91" s="316"/>
      <c r="H91" s="433"/>
      <c r="I91" s="216">
        <f t="shared" si="23"/>
        <v>0</v>
      </c>
      <c r="J91" s="50"/>
      <c r="K91" s="217"/>
      <c r="L91" s="51"/>
      <c r="M91" s="26">
        <f t="shared" si="24"/>
        <v>0</v>
      </c>
      <c r="N91" s="46" t="str">
        <f t="shared" si="19"/>
        <v xml:space="preserve"> </v>
      </c>
      <c r="O91" s="47">
        <f t="shared" si="25"/>
        <v>0</v>
      </c>
      <c r="P91" s="49"/>
      <c r="Q91" s="49"/>
      <c r="R91" s="215">
        <f t="shared" si="26"/>
        <v>0</v>
      </c>
      <c r="S91" s="228" t="str">
        <f t="shared" si="20"/>
        <v/>
      </c>
      <c r="T91" s="48" t="str">
        <f t="shared" si="34"/>
        <v/>
      </c>
      <c r="U91" s="320"/>
      <c r="V91" s="320"/>
      <c r="W91" s="320"/>
      <c r="X91" s="244"/>
      <c r="Y91" s="3"/>
      <c r="Z91" s="247">
        <f t="shared" si="28"/>
        <v>0</v>
      </c>
      <c r="AA91" s="30">
        <f t="shared" si="21"/>
        <v>0</v>
      </c>
      <c r="AB91" s="28">
        <f t="shared" si="29"/>
        <v>0</v>
      </c>
      <c r="AC91" s="28">
        <f t="shared" si="22"/>
        <v>0</v>
      </c>
      <c r="AE91" s="247" t="str">
        <f t="shared" si="30"/>
        <v/>
      </c>
      <c r="AF91" s="30" t="str">
        <f t="shared" si="31"/>
        <v/>
      </c>
      <c r="AG91" s="28" t="str">
        <f t="shared" si="32"/>
        <v/>
      </c>
    </row>
    <row r="92" spans="1:33" ht="12.75" customHeight="1" x14ac:dyDescent="0.25">
      <c r="A92" s="274">
        <f t="shared" si="33"/>
        <v>80</v>
      </c>
      <c r="B92" s="50"/>
      <c r="C92" s="631"/>
      <c r="D92" s="632"/>
      <c r="E92" s="631"/>
      <c r="F92" s="632"/>
      <c r="G92" s="316"/>
      <c r="H92" s="433"/>
      <c r="I92" s="216">
        <f t="shared" si="23"/>
        <v>0</v>
      </c>
      <c r="J92" s="50"/>
      <c r="K92" s="217"/>
      <c r="L92" s="51"/>
      <c r="M92" s="26">
        <f t="shared" si="24"/>
        <v>0</v>
      </c>
      <c r="N92" s="46" t="str">
        <f t="shared" si="19"/>
        <v xml:space="preserve"> </v>
      </c>
      <c r="O92" s="47">
        <f t="shared" si="25"/>
        <v>0</v>
      </c>
      <c r="P92" s="49"/>
      <c r="Q92" s="49"/>
      <c r="R92" s="215">
        <f t="shared" si="26"/>
        <v>0</v>
      </c>
      <c r="S92" s="228" t="str">
        <f t="shared" si="20"/>
        <v/>
      </c>
      <c r="T92" s="48" t="str">
        <f t="shared" si="27"/>
        <v/>
      </c>
      <c r="U92" s="320"/>
      <c r="V92" s="320"/>
      <c r="W92" s="320"/>
      <c r="X92" s="244"/>
      <c r="Y92" s="3"/>
      <c r="Z92" s="247">
        <f t="shared" si="28"/>
        <v>0</v>
      </c>
      <c r="AA92" s="30">
        <f t="shared" si="21"/>
        <v>0</v>
      </c>
      <c r="AB92" s="28">
        <f t="shared" si="29"/>
        <v>0</v>
      </c>
      <c r="AC92" s="28">
        <f t="shared" si="22"/>
        <v>0</v>
      </c>
      <c r="AE92" s="247" t="str">
        <f t="shared" si="30"/>
        <v/>
      </c>
      <c r="AF92" s="30" t="str">
        <f t="shared" si="31"/>
        <v/>
      </c>
      <c r="AG92" s="28" t="str">
        <f t="shared" si="32"/>
        <v/>
      </c>
    </row>
    <row r="93" spans="1:33" ht="12.75" customHeight="1" x14ac:dyDescent="0.25">
      <c r="A93" s="274">
        <f t="shared" si="33"/>
        <v>81</v>
      </c>
      <c r="B93" s="50"/>
      <c r="C93" s="631"/>
      <c r="D93" s="632"/>
      <c r="E93" s="631"/>
      <c r="F93" s="632"/>
      <c r="G93" s="316"/>
      <c r="H93" s="433"/>
      <c r="I93" s="216">
        <f t="shared" si="23"/>
        <v>0</v>
      </c>
      <c r="J93" s="50"/>
      <c r="K93" s="217"/>
      <c r="L93" s="51"/>
      <c r="M93" s="26">
        <f t="shared" si="24"/>
        <v>0</v>
      </c>
      <c r="N93" s="46" t="str">
        <f t="shared" si="19"/>
        <v xml:space="preserve"> </v>
      </c>
      <c r="O93" s="47">
        <f t="shared" si="25"/>
        <v>0</v>
      </c>
      <c r="P93" s="49"/>
      <c r="Q93" s="49"/>
      <c r="R93" s="215">
        <f t="shared" si="26"/>
        <v>0</v>
      </c>
      <c r="S93" s="228" t="str">
        <f t="shared" si="20"/>
        <v/>
      </c>
      <c r="T93" s="48" t="str">
        <f t="shared" si="27"/>
        <v/>
      </c>
      <c r="U93" s="320"/>
      <c r="V93" s="320"/>
      <c r="W93" s="320"/>
      <c r="X93" s="244"/>
      <c r="Y93" s="3"/>
      <c r="Z93" s="247">
        <f t="shared" si="28"/>
        <v>0</v>
      </c>
      <c r="AA93" s="30">
        <f t="shared" si="21"/>
        <v>0</v>
      </c>
      <c r="AB93" s="28">
        <f t="shared" si="29"/>
        <v>0</v>
      </c>
      <c r="AC93" s="28">
        <f t="shared" si="22"/>
        <v>0</v>
      </c>
      <c r="AE93" s="247" t="str">
        <f t="shared" si="30"/>
        <v/>
      </c>
      <c r="AF93" s="30" t="str">
        <f t="shared" si="31"/>
        <v/>
      </c>
      <c r="AG93" s="28" t="str">
        <f t="shared" si="32"/>
        <v/>
      </c>
    </row>
    <row r="94" spans="1:33" ht="12.75" customHeight="1" x14ac:dyDescent="0.25">
      <c r="A94" s="274">
        <f t="shared" si="33"/>
        <v>82</v>
      </c>
      <c r="B94" s="50"/>
      <c r="C94" s="631"/>
      <c r="D94" s="632"/>
      <c r="E94" s="631"/>
      <c r="F94" s="632"/>
      <c r="G94" s="316"/>
      <c r="H94" s="433"/>
      <c r="I94" s="216">
        <f t="shared" si="23"/>
        <v>0</v>
      </c>
      <c r="J94" s="50"/>
      <c r="K94" s="217"/>
      <c r="L94" s="51"/>
      <c r="M94" s="26">
        <f t="shared" si="24"/>
        <v>0</v>
      </c>
      <c r="N94" s="46" t="str">
        <f t="shared" si="19"/>
        <v xml:space="preserve"> </v>
      </c>
      <c r="O94" s="47">
        <f t="shared" si="25"/>
        <v>0</v>
      </c>
      <c r="P94" s="49"/>
      <c r="Q94" s="49"/>
      <c r="R94" s="215">
        <f t="shared" si="26"/>
        <v>0</v>
      </c>
      <c r="S94" s="228" t="str">
        <f t="shared" si="20"/>
        <v/>
      </c>
      <c r="T94" s="48" t="str">
        <f t="shared" si="27"/>
        <v/>
      </c>
      <c r="U94" s="320"/>
      <c r="V94" s="320"/>
      <c r="W94" s="320"/>
      <c r="X94" s="244"/>
      <c r="Y94" s="3"/>
      <c r="Z94" s="247">
        <f t="shared" si="28"/>
        <v>0</v>
      </c>
      <c r="AA94" s="30">
        <f t="shared" si="21"/>
        <v>0</v>
      </c>
      <c r="AB94" s="28">
        <f t="shared" si="29"/>
        <v>0</v>
      </c>
      <c r="AC94" s="28">
        <f t="shared" si="22"/>
        <v>0</v>
      </c>
      <c r="AE94" s="247" t="str">
        <f t="shared" si="30"/>
        <v/>
      </c>
      <c r="AF94" s="30" t="str">
        <f t="shared" si="31"/>
        <v/>
      </c>
      <c r="AG94" s="28" t="str">
        <f t="shared" si="32"/>
        <v/>
      </c>
    </row>
    <row r="95" spans="1:33" ht="12.75" customHeight="1" x14ac:dyDescent="0.25">
      <c r="A95" s="274">
        <f t="shared" si="33"/>
        <v>83</v>
      </c>
      <c r="B95" s="50"/>
      <c r="C95" s="631"/>
      <c r="D95" s="632"/>
      <c r="E95" s="631"/>
      <c r="F95" s="632"/>
      <c r="G95" s="316"/>
      <c r="H95" s="433"/>
      <c r="I95" s="216">
        <f t="shared" si="23"/>
        <v>0</v>
      </c>
      <c r="J95" s="50"/>
      <c r="K95" s="217"/>
      <c r="L95" s="51"/>
      <c r="M95" s="26">
        <f t="shared" si="24"/>
        <v>0</v>
      </c>
      <c r="N95" s="46" t="str">
        <f t="shared" si="19"/>
        <v xml:space="preserve"> </v>
      </c>
      <c r="O95" s="47">
        <f t="shared" si="25"/>
        <v>0</v>
      </c>
      <c r="P95" s="49"/>
      <c r="Q95" s="49"/>
      <c r="R95" s="215">
        <f t="shared" si="26"/>
        <v>0</v>
      </c>
      <c r="S95" s="228" t="str">
        <f t="shared" si="20"/>
        <v/>
      </c>
      <c r="T95" s="48" t="str">
        <f t="shared" si="27"/>
        <v/>
      </c>
      <c r="U95" s="320"/>
      <c r="V95" s="320"/>
      <c r="W95" s="320"/>
      <c r="X95" s="244"/>
      <c r="Y95" s="3"/>
      <c r="Z95" s="247">
        <f t="shared" si="28"/>
        <v>0</v>
      </c>
      <c r="AA95" s="30">
        <f t="shared" si="21"/>
        <v>0</v>
      </c>
      <c r="AB95" s="28">
        <f t="shared" si="29"/>
        <v>0</v>
      </c>
      <c r="AC95" s="28">
        <f t="shared" si="22"/>
        <v>0</v>
      </c>
      <c r="AE95" s="247" t="str">
        <f t="shared" si="30"/>
        <v/>
      </c>
      <c r="AF95" s="30" t="str">
        <f t="shared" si="31"/>
        <v/>
      </c>
      <c r="AG95" s="28" t="str">
        <f t="shared" si="32"/>
        <v/>
      </c>
    </row>
    <row r="96" spans="1:33" ht="12.75" customHeight="1" x14ac:dyDescent="0.25">
      <c r="A96" s="274">
        <f t="shared" si="33"/>
        <v>84</v>
      </c>
      <c r="B96" s="50"/>
      <c r="C96" s="631"/>
      <c r="D96" s="632"/>
      <c r="E96" s="631"/>
      <c r="F96" s="632"/>
      <c r="G96" s="316"/>
      <c r="H96" s="433"/>
      <c r="I96" s="216">
        <f t="shared" si="23"/>
        <v>0</v>
      </c>
      <c r="J96" s="50"/>
      <c r="K96" s="217"/>
      <c r="L96" s="51"/>
      <c r="M96" s="26">
        <f t="shared" si="24"/>
        <v>0</v>
      </c>
      <c r="N96" s="46" t="str">
        <f t="shared" si="19"/>
        <v xml:space="preserve"> </v>
      </c>
      <c r="O96" s="47">
        <f t="shared" si="25"/>
        <v>0</v>
      </c>
      <c r="P96" s="49"/>
      <c r="Q96" s="49"/>
      <c r="R96" s="215">
        <f t="shared" si="26"/>
        <v>0</v>
      </c>
      <c r="S96" s="228" t="str">
        <f t="shared" si="20"/>
        <v/>
      </c>
      <c r="T96" s="48" t="str">
        <f t="shared" si="27"/>
        <v/>
      </c>
      <c r="U96" s="320"/>
      <c r="V96" s="320"/>
      <c r="W96" s="320"/>
      <c r="X96" s="244"/>
      <c r="Y96" s="3"/>
      <c r="Z96" s="247">
        <f t="shared" si="28"/>
        <v>0</v>
      </c>
      <c r="AA96" s="30">
        <f t="shared" si="21"/>
        <v>0</v>
      </c>
      <c r="AB96" s="28">
        <f t="shared" si="29"/>
        <v>0</v>
      </c>
      <c r="AC96" s="28">
        <f t="shared" si="22"/>
        <v>0</v>
      </c>
      <c r="AE96" s="247" t="str">
        <f t="shared" si="30"/>
        <v/>
      </c>
      <c r="AF96" s="30" t="str">
        <f t="shared" si="31"/>
        <v/>
      </c>
      <c r="AG96" s="28" t="str">
        <f t="shared" si="32"/>
        <v/>
      </c>
    </row>
    <row r="97" spans="1:33" ht="12.75" customHeight="1" x14ac:dyDescent="0.25">
      <c r="A97" s="274">
        <f t="shared" si="33"/>
        <v>85</v>
      </c>
      <c r="B97" s="50"/>
      <c r="C97" s="631"/>
      <c r="D97" s="632"/>
      <c r="E97" s="631"/>
      <c r="F97" s="632"/>
      <c r="G97" s="316"/>
      <c r="H97" s="433"/>
      <c r="I97" s="216">
        <f t="shared" si="23"/>
        <v>0</v>
      </c>
      <c r="J97" s="50"/>
      <c r="K97" s="217"/>
      <c r="L97" s="51"/>
      <c r="M97" s="26">
        <f t="shared" si="24"/>
        <v>0</v>
      </c>
      <c r="N97" s="46" t="str">
        <f t="shared" si="19"/>
        <v xml:space="preserve"> </v>
      </c>
      <c r="O97" s="47">
        <f t="shared" si="25"/>
        <v>0</v>
      </c>
      <c r="P97" s="49"/>
      <c r="Q97" s="49"/>
      <c r="R97" s="215">
        <f t="shared" si="26"/>
        <v>0</v>
      </c>
      <c r="S97" s="228" t="str">
        <f t="shared" si="20"/>
        <v/>
      </c>
      <c r="T97" s="48" t="str">
        <f t="shared" si="27"/>
        <v/>
      </c>
      <c r="U97" s="320"/>
      <c r="V97" s="320"/>
      <c r="W97" s="320"/>
      <c r="X97" s="244"/>
      <c r="Y97" s="3"/>
      <c r="Z97" s="247">
        <f t="shared" si="28"/>
        <v>0</v>
      </c>
      <c r="AA97" s="30">
        <f t="shared" si="21"/>
        <v>0</v>
      </c>
      <c r="AB97" s="28">
        <f t="shared" si="29"/>
        <v>0</v>
      </c>
      <c r="AC97" s="28">
        <f t="shared" si="22"/>
        <v>0</v>
      </c>
      <c r="AE97" s="247" t="str">
        <f t="shared" si="30"/>
        <v/>
      </c>
      <c r="AF97" s="30" t="str">
        <f t="shared" si="31"/>
        <v/>
      </c>
      <c r="AG97" s="28" t="str">
        <f t="shared" si="32"/>
        <v/>
      </c>
    </row>
    <row r="98" spans="1:33" ht="12.75" customHeight="1" x14ac:dyDescent="0.25">
      <c r="A98" s="274">
        <f t="shared" si="33"/>
        <v>86</v>
      </c>
      <c r="B98" s="50"/>
      <c r="C98" s="631"/>
      <c r="D98" s="632"/>
      <c r="E98" s="631"/>
      <c r="F98" s="632"/>
      <c r="G98" s="316"/>
      <c r="H98" s="433"/>
      <c r="I98" s="216">
        <f t="shared" si="23"/>
        <v>0</v>
      </c>
      <c r="J98" s="50"/>
      <c r="K98" s="217"/>
      <c r="L98" s="51"/>
      <c r="M98" s="26">
        <f t="shared" si="24"/>
        <v>0</v>
      </c>
      <c r="N98" s="46" t="str">
        <f t="shared" si="19"/>
        <v xml:space="preserve"> </v>
      </c>
      <c r="O98" s="47">
        <f t="shared" si="25"/>
        <v>0</v>
      </c>
      <c r="P98" s="49"/>
      <c r="Q98" s="49"/>
      <c r="R98" s="215">
        <f t="shared" si="26"/>
        <v>0</v>
      </c>
      <c r="S98" s="228" t="str">
        <f t="shared" si="20"/>
        <v/>
      </c>
      <c r="T98" s="48" t="str">
        <f t="shared" si="27"/>
        <v/>
      </c>
      <c r="U98" s="320"/>
      <c r="V98" s="320"/>
      <c r="W98" s="320"/>
      <c r="X98" s="244"/>
      <c r="Y98" s="3"/>
      <c r="Z98" s="247">
        <f t="shared" si="28"/>
        <v>0</v>
      </c>
      <c r="AA98" s="30">
        <f t="shared" si="21"/>
        <v>0</v>
      </c>
      <c r="AB98" s="28">
        <f t="shared" si="29"/>
        <v>0</v>
      </c>
      <c r="AC98" s="28">
        <f t="shared" si="22"/>
        <v>0</v>
      </c>
      <c r="AE98" s="247" t="str">
        <f t="shared" si="30"/>
        <v/>
      </c>
      <c r="AF98" s="30" t="str">
        <f t="shared" si="31"/>
        <v/>
      </c>
      <c r="AG98" s="28" t="str">
        <f t="shared" si="32"/>
        <v/>
      </c>
    </row>
    <row r="99" spans="1:33" ht="12.75" customHeight="1" x14ac:dyDescent="0.25">
      <c r="A99" s="274">
        <f t="shared" si="33"/>
        <v>87</v>
      </c>
      <c r="B99" s="50"/>
      <c r="C99" s="631"/>
      <c r="D99" s="632"/>
      <c r="E99" s="631"/>
      <c r="F99" s="632"/>
      <c r="G99" s="316"/>
      <c r="H99" s="433"/>
      <c r="I99" s="216">
        <f t="shared" si="23"/>
        <v>0</v>
      </c>
      <c r="J99" s="50"/>
      <c r="K99" s="217"/>
      <c r="L99" s="51"/>
      <c r="M99" s="26">
        <f t="shared" si="24"/>
        <v>0</v>
      </c>
      <c r="N99" s="46" t="str">
        <f t="shared" si="19"/>
        <v xml:space="preserve"> </v>
      </c>
      <c r="O99" s="47">
        <f t="shared" si="25"/>
        <v>0</v>
      </c>
      <c r="P99" s="49"/>
      <c r="Q99" s="49"/>
      <c r="R99" s="215">
        <f t="shared" si="26"/>
        <v>0</v>
      </c>
      <c r="S99" s="228" t="str">
        <f t="shared" si="20"/>
        <v/>
      </c>
      <c r="T99" s="48" t="str">
        <f t="shared" si="27"/>
        <v/>
      </c>
      <c r="U99" s="320"/>
      <c r="V99" s="320"/>
      <c r="W99" s="320"/>
      <c r="X99" s="244"/>
      <c r="Y99" s="3"/>
      <c r="Z99" s="247">
        <f t="shared" si="28"/>
        <v>0</v>
      </c>
      <c r="AA99" s="30">
        <f t="shared" si="21"/>
        <v>0</v>
      </c>
      <c r="AB99" s="28">
        <f t="shared" si="29"/>
        <v>0</v>
      </c>
      <c r="AC99" s="28">
        <f t="shared" si="22"/>
        <v>0</v>
      </c>
      <c r="AE99" s="247" t="str">
        <f t="shared" si="30"/>
        <v/>
      </c>
      <c r="AF99" s="30" t="str">
        <f t="shared" si="31"/>
        <v/>
      </c>
      <c r="AG99" s="28" t="str">
        <f t="shared" si="32"/>
        <v/>
      </c>
    </row>
    <row r="100" spans="1:33" ht="12.75" customHeight="1" x14ac:dyDescent="0.25">
      <c r="A100" s="274">
        <f t="shared" si="33"/>
        <v>88</v>
      </c>
      <c r="B100" s="50"/>
      <c r="C100" s="631"/>
      <c r="D100" s="632"/>
      <c r="E100" s="631"/>
      <c r="F100" s="632"/>
      <c r="G100" s="316"/>
      <c r="H100" s="433"/>
      <c r="I100" s="216">
        <f t="shared" si="23"/>
        <v>0</v>
      </c>
      <c r="J100" s="50"/>
      <c r="K100" s="217"/>
      <c r="L100" s="51"/>
      <c r="M100" s="26">
        <f t="shared" si="24"/>
        <v>0</v>
      </c>
      <c r="N100" s="46" t="str">
        <f t="shared" si="19"/>
        <v xml:space="preserve"> </v>
      </c>
      <c r="O100" s="47">
        <f t="shared" si="25"/>
        <v>0</v>
      </c>
      <c r="P100" s="49"/>
      <c r="Q100" s="49"/>
      <c r="R100" s="215">
        <f t="shared" si="26"/>
        <v>0</v>
      </c>
      <c r="S100" s="228" t="str">
        <f t="shared" si="20"/>
        <v/>
      </c>
      <c r="T100" s="48" t="str">
        <f t="shared" si="27"/>
        <v/>
      </c>
      <c r="U100" s="320"/>
      <c r="V100" s="320"/>
      <c r="W100" s="320"/>
      <c r="X100" s="244"/>
      <c r="Y100" s="3"/>
      <c r="Z100" s="247">
        <f t="shared" si="28"/>
        <v>0</v>
      </c>
      <c r="AA100" s="30">
        <f t="shared" si="21"/>
        <v>0</v>
      </c>
      <c r="AB100" s="28">
        <f t="shared" si="29"/>
        <v>0</v>
      </c>
      <c r="AC100" s="28">
        <f t="shared" si="22"/>
        <v>0</v>
      </c>
      <c r="AE100" s="247" t="str">
        <f t="shared" si="30"/>
        <v/>
      </c>
      <c r="AF100" s="30" t="str">
        <f t="shared" si="31"/>
        <v/>
      </c>
      <c r="AG100" s="28" t="str">
        <f t="shared" si="32"/>
        <v/>
      </c>
    </row>
    <row r="101" spans="1:33" ht="12.75" customHeight="1" x14ac:dyDescent="0.25">
      <c r="A101" s="274">
        <f t="shared" si="33"/>
        <v>89</v>
      </c>
      <c r="B101" s="50"/>
      <c r="C101" s="631"/>
      <c r="D101" s="632"/>
      <c r="E101" s="631"/>
      <c r="F101" s="632"/>
      <c r="G101" s="316"/>
      <c r="H101" s="433"/>
      <c r="I101" s="216">
        <f t="shared" si="23"/>
        <v>0</v>
      </c>
      <c r="J101" s="50"/>
      <c r="K101" s="217"/>
      <c r="L101" s="51"/>
      <c r="M101" s="26">
        <f t="shared" si="24"/>
        <v>0</v>
      </c>
      <c r="N101" s="46" t="str">
        <f t="shared" si="19"/>
        <v xml:space="preserve"> </v>
      </c>
      <c r="O101" s="47">
        <f t="shared" si="25"/>
        <v>0</v>
      </c>
      <c r="P101" s="49"/>
      <c r="Q101" s="49"/>
      <c r="R101" s="215">
        <f t="shared" si="26"/>
        <v>0</v>
      </c>
      <c r="S101" s="228" t="str">
        <f t="shared" si="20"/>
        <v/>
      </c>
      <c r="T101" s="48" t="str">
        <f t="shared" si="27"/>
        <v/>
      </c>
      <c r="U101" s="320"/>
      <c r="V101" s="320"/>
      <c r="W101" s="320"/>
      <c r="X101" s="244"/>
      <c r="Y101" s="3"/>
      <c r="Z101" s="247">
        <f t="shared" si="28"/>
        <v>0</v>
      </c>
      <c r="AA101" s="30">
        <f t="shared" si="21"/>
        <v>0</v>
      </c>
      <c r="AB101" s="28">
        <f t="shared" si="29"/>
        <v>0</v>
      </c>
      <c r="AC101" s="28">
        <f t="shared" si="22"/>
        <v>0</v>
      </c>
      <c r="AE101" s="247" t="str">
        <f t="shared" si="30"/>
        <v/>
      </c>
      <c r="AF101" s="30" t="str">
        <f t="shared" si="31"/>
        <v/>
      </c>
      <c r="AG101" s="28" t="str">
        <f t="shared" si="32"/>
        <v/>
      </c>
    </row>
    <row r="102" spans="1:33" ht="12.75" customHeight="1" x14ac:dyDescent="0.25">
      <c r="A102" s="274">
        <f t="shared" si="33"/>
        <v>90</v>
      </c>
      <c r="B102" s="50"/>
      <c r="C102" s="631"/>
      <c r="D102" s="632"/>
      <c r="E102" s="631"/>
      <c r="F102" s="632"/>
      <c r="G102" s="316"/>
      <c r="H102" s="433"/>
      <c r="I102" s="216">
        <f t="shared" si="23"/>
        <v>0</v>
      </c>
      <c r="J102" s="50"/>
      <c r="K102" s="217"/>
      <c r="L102" s="51"/>
      <c r="M102" s="26">
        <f t="shared" si="24"/>
        <v>0</v>
      </c>
      <c r="N102" s="46" t="str">
        <f t="shared" si="19"/>
        <v xml:space="preserve"> </v>
      </c>
      <c r="O102" s="47">
        <f t="shared" si="25"/>
        <v>0</v>
      </c>
      <c r="P102" s="49"/>
      <c r="Q102" s="49"/>
      <c r="R102" s="215">
        <f t="shared" si="26"/>
        <v>0</v>
      </c>
      <c r="S102" s="228" t="str">
        <f t="shared" si="20"/>
        <v/>
      </c>
      <c r="T102" s="48" t="str">
        <f t="shared" si="27"/>
        <v/>
      </c>
      <c r="U102" s="320"/>
      <c r="V102" s="320"/>
      <c r="W102" s="320"/>
      <c r="X102" s="244"/>
      <c r="Y102" s="3"/>
      <c r="Z102" s="247">
        <f t="shared" si="28"/>
        <v>0</v>
      </c>
      <c r="AA102" s="30">
        <f t="shared" si="21"/>
        <v>0</v>
      </c>
      <c r="AB102" s="28">
        <f t="shared" si="29"/>
        <v>0</v>
      </c>
      <c r="AC102" s="28">
        <f t="shared" si="22"/>
        <v>0</v>
      </c>
      <c r="AE102" s="247" t="str">
        <f t="shared" si="30"/>
        <v/>
      </c>
      <c r="AF102" s="30" t="str">
        <f t="shared" si="31"/>
        <v/>
      </c>
      <c r="AG102" s="28" t="str">
        <f t="shared" si="32"/>
        <v/>
      </c>
    </row>
    <row r="103" spans="1:33" ht="12" customHeight="1" x14ac:dyDescent="0.25">
      <c r="A103" s="274">
        <f t="shared" si="33"/>
        <v>91</v>
      </c>
      <c r="B103" s="50"/>
      <c r="C103" s="631"/>
      <c r="D103" s="632"/>
      <c r="E103" s="631"/>
      <c r="F103" s="632"/>
      <c r="G103" s="316"/>
      <c r="H103" s="433"/>
      <c r="I103" s="216">
        <f t="shared" si="23"/>
        <v>0</v>
      </c>
      <c r="J103" s="50"/>
      <c r="K103" s="217"/>
      <c r="L103" s="51"/>
      <c r="M103" s="26">
        <f t="shared" si="24"/>
        <v>0</v>
      </c>
      <c r="N103" s="46" t="str">
        <f t="shared" si="19"/>
        <v xml:space="preserve"> </v>
      </c>
      <c r="O103" s="47">
        <f t="shared" si="25"/>
        <v>0</v>
      </c>
      <c r="P103" s="49"/>
      <c r="Q103" s="49"/>
      <c r="R103" s="215">
        <f t="shared" si="26"/>
        <v>0</v>
      </c>
      <c r="S103" s="228" t="str">
        <f t="shared" si="20"/>
        <v/>
      </c>
      <c r="T103" s="48" t="str">
        <f t="shared" si="27"/>
        <v/>
      </c>
      <c r="U103" s="320"/>
      <c r="V103" s="320"/>
      <c r="W103" s="320"/>
      <c r="X103" s="244"/>
      <c r="Y103" s="3"/>
      <c r="Z103" s="247">
        <f t="shared" si="28"/>
        <v>0</v>
      </c>
      <c r="AA103" s="30">
        <f t="shared" si="21"/>
        <v>0</v>
      </c>
      <c r="AB103" s="28">
        <f t="shared" si="29"/>
        <v>0</v>
      </c>
      <c r="AC103" s="28">
        <f t="shared" si="22"/>
        <v>0</v>
      </c>
      <c r="AE103" s="247" t="str">
        <f t="shared" si="30"/>
        <v/>
      </c>
      <c r="AF103" s="30" t="str">
        <f t="shared" si="31"/>
        <v/>
      </c>
      <c r="AG103" s="28" t="str">
        <f t="shared" si="32"/>
        <v/>
      </c>
    </row>
    <row r="104" spans="1:33" ht="12.75" customHeight="1" x14ac:dyDescent="0.25">
      <c r="A104" s="274">
        <f t="shared" si="33"/>
        <v>92</v>
      </c>
      <c r="B104" s="50"/>
      <c r="C104" s="631"/>
      <c r="D104" s="632"/>
      <c r="E104" s="631"/>
      <c r="F104" s="632"/>
      <c r="G104" s="316"/>
      <c r="H104" s="433"/>
      <c r="I104" s="216">
        <f t="shared" si="23"/>
        <v>0</v>
      </c>
      <c r="J104" s="50"/>
      <c r="K104" s="217"/>
      <c r="L104" s="51"/>
      <c r="M104" s="26">
        <f t="shared" si="24"/>
        <v>0</v>
      </c>
      <c r="N104" s="46" t="str">
        <f t="shared" si="19"/>
        <v xml:space="preserve"> </v>
      </c>
      <c r="O104" s="47">
        <f t="shared" si="25"/>
        <v>0</v>
      </c>
      <c r="P104" s="49"/>
      <c r="Q104" s="49"/>
      <c r="R104" s="215">
        <f t="shared" si="26"/>
        <v>0</v>
      </c>
      <c r="S104" s="228" t="str">
        <f t="shared" si="20"/>
        <v/>
      </c>
      <c r="T104" s="48" t="str">
        <f t="shared" si="27"/>
        <v/>
      </c>
      <c r="U104" s="320"/>
      <c r="V104" s="320"/>
      <c r="W104" s="320"/>
      <c r="X104" s="244"/>
      <c r="Y104" s="3"/>
      <c r="Z104" s="247">
        <f t="shared" si="28"/>
        <v>0</v>
      </c>
      <c r="AA104" s="30">
        <f t="shared" si="21"/>
        <v>0</v>
      </c>
      <c r="AB104" s="28">
        <f t="shared" si="29"/>
        <v>0</v>
      </c>
      <c r="AC104" s="28">
        <f t="shared" si="22"/>
        <v>0</v>
      </c>
      <c r="AE104" s="247" t="str">
        <f t="shared" si="30"/>
        <v/>
      </c>
      <c r="AF104" s="30" t="str">
        <f t="shared" si="31"/>
        <v/>
      </c>
      <c r="AG104" s="28" t="str">
        <f t="shared" si="32"/>
        <v/>
      </c>
    </row>
    <row r="105" spans="1:33" ht="12.75" customHeight="1" x14ac:dyDescent="0.25">
      <c r="A105" s="274">
        <f t="shared" si="33"/>
        <v>93</v>
      </c>
      <c r="B105" s="50"/>
      <c r="C105" s="631"/>
      <c r="D105" s="632"/>
      <c r="E105" s="631"/>
      <c r="F105" s="632"/>
      <c r="G105" s="316"/>
      <c r="H105" s="433"/>
      <c r="I105" s="216">
        <f t="shared" si="23"/>
        <v>0</v>
      </c>
      <c r="J105" s="50"/>
      <c r="K105" s="217"/>
      <c r="L105" s="51"/>
      <c r="M105" s="26">
        <f t="shared" si="24"/>
        <v>0</v>
      </c>
      <c r="N105" s="46" t="str">
        <f t="shared" si="19"/>
        <v xml:space="preserve"> </v>
      </c>
      <c r="O105" s="47">
        <f t="shared" si="25"/>
        <v>0</v>
      </c>
      <c r="P105" s="49"/>
      <c r="Q105" s="49"/>
      <c r="R105" s="215">
        <f t="shared" si="26"/>
        <v>0</v>
      </c>
      <c r="S105" s="228" t="str">
        <f t="shared" si="20"/>
        <v/>
      </c>
      <c r="T105" s="48" t="str">
        <f t="shared" si="27"/>
        <v/>
      </c>
      <c r="U105" s="320"/>
      <c r="V105" s="320"/>
      <c r="W105" s="320"/>
      <c r="X105" s="244"/>
      <c r="Y105" s="3"/>
      <c r="Z105" s="247">
        <f t="shared" si="28"/>
        <v>0</v>
      </c>
      <c r="AA105" s="30">
        <f t="shared" si="21"/>
        <v>0</v>
      </c>
      <c r="AB105" s="28">
        <f t="shared" si="29"/>
        <v>0</v>
      </c>
      <c r="AC105" s="28">
        <f t="shared" si="22"/>
        <v>0</v>
      </c>
      <c r="AE105" s="247" t="str">
        <f t="shared" si="30"/>
        <v/>
      </c>
      <c r="AF105" s="30" t="str">
        <f t="shared" si="31"/>
        <v/>
      </c>
      <c r="AG105" s="28" t="str">
        <f t="shared" si="32"/>
        <v/>
      </c>
    </row>
    <row r="106" spans="1:33" ht="12.75" customHeight="1" x14ac:dyDescent="0.25">
      <c r="A106" s="274">
        <f t="shared" si="33"/>
        <v>94</v>
      </c>
      <c r="B106" s="50"/>
      <c r="C106" s="631"/>
      <c r="D106" s="632"/>
      <c r="E106" s="631"/>
      <c r="F106" s="632"/>
      <c r="G106" s="316"/>
      <c r="H106" s="433"/>
      <c r="I106" s="216">
        <f t="shared" si="23"/>
        <v>0</v>
      </c>
      <c r="J106" s="50"/>
      <c r="K106" s="217"/>
      <c r="L106" s="51"/>
      <c r="M106" s="26">
        <f t="shared" si="24"/>
        <v>0</v>
      </c>
      <c r="N106" s="46" t="str">
        <f t="shared" si="19"/>
        <v xml:space="preserve"> </v>
      </c>
      <c r="O106" s="47">
        <f t="shared" si="25"/>
        <v>0</v>
      </c>
      <c r="P106" s="49"/>
      <c r="Q106" s="49"/>
      <c r="R106" s="215">
        <f t="shared" si="26"/>
        <v>0</v>
      </c>
      <c r="S106" s="228" t="str">
        <f t="shared" si="20"/>
        <v/>
      </c>
      <c r="T106" s="48" t="str">
        <f t="shared" si="27"/>
        <v/>
      </c>
      <c r="U106" s="320"/>
      <c r="V106" s="320"/>
      <c r="W106" s="320"/>
      <c r="X106" s="244"/>
      <c r="Y106" s="3"/>
      <c r="Z106" s="247">
        <f t="shared" si="28"/>
        <v>0</v>
      </c>
      <c r="AA106" s="30">
        <f t="shared" si="21"/>
        <v>0</v>
      </c>
      <c r="AB106" s="28">
        <f t="shared" si="29"/>
        <v>0</v>
      </c>
      <c r="AC106" s="28">
        <f t="shared" si="22"/>
        <v>0</v>
      </c>
      <c r="AE106" s="247" t="str">
        <f t="shared" si="30"/>
        <v/>
      </c>
      <c r="AF106" s="30" t="str">
        <f t="shared" si="31"/>
        <v/>
      </c>
      <c r="AG106" s="28" t="str">
        <f t="shared" si="32"/>
        <v/>
      </c>
    </row>
    <row r="107" spans="1:33" ht="12.75" customHeight="1" x14ac:dyDescent="0.25">
      <c r="A107" s="274">
        <f t="shared" si="33"/>
        <v>95</v>
      </c>
      <c r="B107" s="50"/>
      <c r="C107" s="631"/>
      <c r="D107" s="632"/>
      <c r="E107" s="631"/>
      <c r="F107" s="632"/>
      <c r="G107" s="316"/>
      <c r="H107" s="433"/>
      <c r="I107" s="216">
        <f t="shared" si="23"/>
        <v>0</v>
      </c>
      <c r="J107" s="50"/>
      <c r="K107" s="217"/>
      <c r="L107" s="51"/>
      <c r="M107" s="26">
        <f t="shared" si="24"/>
        <v>0</v>
      </c>
      <c r="N107" s="46" t="str">
        <f t="shared" si="19"/>
        <v xml:space="preserve"> </v>
      </c>
      <c r="O107" s="47">
        <f t="shared" si="25"/>
        <v>0</v>
      </c>
      <c r="P107" s="49"/>
      <c r="Q107" s="49"/>
      <c r="R107" s="215">
        <f t="shared" si="26"/>
        <v>0</v>
      </c>
      <c r="S107" s="228" t="str">
        <f t="shared" si="20"/>
        <v/>
      </c>
      <c r="T107" s="48" t="str">
        <f t="shared" si="27"/>
        <v/>
      </c>
      <c r="U107" s="320"/>
      <c r="V107" s="320"/>
      <c r="W107" s="320"/>
      <c r="X107" s="244"/>
      <c r="Y107" s="3"/>
      <c r="Z107" s="247">
        <f t="shared" si="28"/>
        <v>0</v>
      </c>
      <c r="AA107" s="30">
        <f t="shared" si="21"/>
        <v>0</v>
      </c>
      <c r="AB107" s="28">
        <f t="shared" si="29"/>
        <v>0</v>
      </c>
      <c r="AC107" s="28">
        <f t="shared" si="22"/>
        <v>0</v>
      </c>
      <c r="AE107" s="247" t="str">
        <f t="shared" si="30"/>
        <v/>
      </c>
      <c r="AF107" s="30" t="str">
        <f t="shared" si="31"/>
        <v/>
      </c>
      <c r="AG107" s="28" t="str">
        <f t="shared" si="32"/>
        <v/>
      </c>
    </row>
    <row r="108" spans="1:33" ht="12.75" customHeight="1" x14ac:dyDescent="0.25">
      <c r="A108" s="274">
        <f t="shared" si="33"/>
        <v>96</v>
      </c>
      <c r="B108" s="50"/>
      <c r="C108" s="631"/>
      <c r="D108" s="632"/>
      <c r="E108" s="631"/>
      <c r="F108" s="632"/>
      <c r="G108" s="316"/>
      <c r="H108" s="433"/>
      <c r="I108" s="216">
        <f t="shared" si="23"/>
        <v>0</v>
      </c>
      <c r="J108" s="50"/>
      <c r="K108" s="217"/>
      <c r="L108" s="51"/>
      <c r="M108" s="26">
        <f t="shared" si="24"/>
        <v>0</v>
      </c>
      <c r="N108" s="46" t="str">
        <f t="shared" si="19"/>
        <v xml:space="preserve"> </v>
      </c>
      <c r="O108" s="47">
        <f t="shared" si="25"/>
        <v>0</v>
      </c>
      <c r="P108" s="49"/>
      <c r="Q108" s="49"/>
      <c r="R108" s="215">
        <f t="shared" si="26"/>
        <v>0</v>
      </c>
      <c r="S108" s="228" t="str">
        <f t="shared" si="20"/>
        <v/>
      </c>
      <c r="T108" s="48" t="str">
        <f t="shared" si="27"/>
        <v/>
      </c>
      <c r="U108" s="320"/>
      <c r="V108" s="320"/>
      <c r="W108" s="320"/>
      <c r="X108" s="244"/>
      <c r="Y108" s="3"/>
      <c r="Z108" s="247">
        <f t="shared" si="28"/>
        <v>0</v>
      </c>
      <c r="AA108" s="30">
        <f t="shared" si="21"/>
        <v>0</v>
      </c>
      <c r="AB108" s="28">
        <f t="shared" si="29"/>
        <v>0</v>
      </c>
      <c r="AC108" s="28">
        <f t="shared" si="22"/>
        <v>0</v>
      </c>
      <c r="AE108" s="247" t="str">
        <f t="shared" si="30"/>
        <v/>
      </c>
      <c r="AF108" s="30" t="str">
        <f t="shared" si="31"/>
        <v/>
      </c>
      <c r="AG108" s="28" t="str">
        <f t="shared" si="32"/>
        <v/>
      </c>
    </row>
    <row r="109" spans="1:33" ht="12.75" customHeight="1" x14ac:dyDescent="0.25">
      <c r="A109" s="274">
        <f t="shared" si="33"/>
        <v>97</v>
      </c>
      <c r="B109" s="50"/>
      <c r="C109" s="631"/>
      <c r="D109" s="632"/>
      <c r="E109" s="631"/>
      <c r="F109" s="632"/>
      <c r="G109" s="316"/>
      <c r="H109" s="433"/>
      <c r="I109" s="216">
        <f t="shared" si="23"/>
        <v>0</v>
      </c>
      <c r="J109" s="50"/>
      <c r="K109" s="217"/>
      <c r="L109" s="51"/>
      <c r="M109" s="26">
        <f t="shared" si="24"/>
        <v>0</v>
      </c>
      <c r="N109" s="46" t="str">
        <f t="shared" si="19"/>
        <v xml:space="preserve"> </v>
      </c>
      <c r="O109" s="47">
        <f t="shared" si="25"/>
        <v>0</v>
      </c>
      <c r="P109" s="49"/>
      <c r="Q109" s="49"/>
      <c r="R109" s="215">
        <f t="shared" si="26"/>
        <v>0</v>
      </c>
      <c r="S109" s="228" t="str">
        <f t="shared" si="20"/>
        <v/>
      </c>
      <c r="T109" s="48" t="str">
        <f t="shared" si="27"/>
        <v/>
      </c>
      <c r="U109" s="320"/>
      <c r="V109" s="320"/>
      <c r="W109" s="320"/>
      <c r="X109" s="244"/>
      <c r="Y109" s="3"/>
      <c r="Z109" s="247">
        <f t="shared" si="28"/>
        <v>0</v>
      </c>
      <c r="AA109" s="30">
        <f t="shared" si="21"/>
        <v>0</v>
      </c>
      <c r="AB109" s="28">
        <f t="shared" si="29"/>
        <v>0</v>
      </c>
      <c r="AC109" s="28">
        <f t="shared" si="22"/>
        <v>0</v>
      </c>
      <c r="AE109" s="247" t="str">
        <f t="shared" si="30"/>
        <v/>
      </c>
      <c r="AF109" s="30" t="str">
        <f t="shared" si="31"/>
        <v/>
      </c>
      <c r="AG109" s="28" t="str">
        <f t="shared" si="32"/>
        <v/>
      </c>
    </row>
    <row r="110" spans="1:33" ht="12.75" customHeight="1" x14ac:dyDescent="0.25">
      <c r="A110" s="274">
        <f t="shared" si="33"/>
        <v>98</v>
      </c>
      <c r="B110" s="50"/>
      <c r="C110" s="631"/>
      <c r="D110" s="632"/>
      <c r="E110" s="631"/>
      <c r="F110" s="632"/>
      <c r="G110" s="316"/>
      <c r="H110" s="433"/>
      <c r="I110" s="216">
        <f t="shared" si="23"/>
        <v>0</v>
      </c>
      <c r="J110" s="50"/>
      <c r="K110" s="217"/>
      <c r="L110" s="51"/>
      <c r="M110" s="26">
        <f t="shared" si="24"/>
        <v>0</v>
      </c>
      <c r="N110" s="46" t="str">
        <f t="shared" si="19"/>
        <v xml:space="preserve"> </v>
      </c>
      <c r="O110" s="47">
        <f t="shared" si="25"/>
        <v>0</v>
      </c>
      <c r="P110" s="49"/>
      <c r="Q110" s="49"/>
      <c r="R110" s="215">
        <f t="shared" si="26"/>
        <v>0</v>
      </c>
      <c r="S110" s="228" t="str">
        <f t="shared" si="20"/>
        <v/>
      </c>
      <c r="T110" s="48" t="str">
        <f t="shared" si="27"/>
        <v/>
      </c>
      <c r="U110" s="320"/>
      <c r="V110" s="320"/>
      <c r="W110" s="320"/>
      <c r="X110" s="244"/>
      <c r="Y110" s="3"/>
      <c r="Z110" s="247">
        <f t="shared" si="28"/>
        <v>0</v>
      </c>
      <c r="AA110" s="30">
        <f t="shared" si="21"/>
        <v>0</v>
      </c>
      <c r="AB110" s="28">
        <f t="shared" si="29"/>
        <v>0</v>
      </c>
      <c r="AC110" s="28">
        <f t="shared" si="22"/>
        <v>0</v>
      </c>
      <c r="AE110" s="247" t="str">
        <f t="shared" si="30"/>
        <v/>
      </c>
      <c r="AF110" s="30" t="str">
        <f t="shared" si="31"/>
        <v/>
      </c>
      <c r="AG110" s="28" t="str">
        <f t="shared" si="32"/>
        <v/>
      </c>
    </row>
    <row r="111" spans="1:33" ht="12.75" customHeight="1" x14ac:dyDescent="0.25">
      <c r="A111" s="274">
        <f t="shared" si="33"/>
        <v>99</v>
      </c>
      <c r="B111" s="50"/>
      <c r="C111" s="631"/>
      <c r="D111" s="632"/>
      <c r="E111" s="631"/>
      <c r="F111" s="632"/>
      <c r="G111" s="316"/>
      <c r="H111" s="433"/>
      <c r="I111" s="216">
        <f t="shared" si="23"/>
        <v>0</v>
      </c>
      <c r="J111" s="50"/>
      <c r="K111" s="217"/>
      <c r="L111" s="51"/>
      <c r="M111" s="26">
        <f t="shared" si="24"/>
        <v>0</v>
      </c>
      <c r="N111" s="46" t="str">
        <f t="shared" si="19"/>
        <v xml:space="preserve"> </v>
      </c>
      <c r="O111" s="47">
        <f t="shared" si="25"/>
        <v>0</v>
      </c>
      <c r="P111" s="49"/>
      <c r="Q111" s="49"/>
      <c r="R111" s="215">
        <f t="shared" si="26"/>
        <v>0</v>
      </c>
      <c r="S111" s="228" t="str">
        <f t="shared" si="20"/>
        <v/>
      </c>
      <c r="T111" s="48" t="str">
        <f t="shared" si="27"/>
        <v/>
      </c>
      <c r="U111" s="320"/>
      <c r="V111" s="320"/>
      <c r="W111" s="320"/>
      <c r="X111" s="244"/>
      <c r="Y111" s="3"/>
      <c r="Z111" s="247">
        <f t="shared" si="28"/>
        <v>0</v>
      </c>
      <c r="AA111" s="30">
        <f t="shared" si="21"/>
        <v>0</v>
      </c>
      <c r="AB111" s="28">
        <f t="shared" si="29"/>
        <v>0</v>
      </c>
      <c r="AC111" s="28">
        <f t="shared" si="22"/>
        <v>0</v>
      </c>
      <c r="AE111" s="247" t="str">
        <f t="shared" si="30"/>
        <v/>
      </c>
      <c r="AF111" s="30" t="str">
        <f t="shared" si="31"/>
        <v/>
      </c>
      <c r="AG111" s="28" t="str">
        <f t="shared" si="32"/>
        <v/>
      </c>
    </row>
    <row r="112" spans="1:33" ht="12.75" customHeight="1" x14ac:dyDescent="0.25">
      <c r="A112" s="274">
        <f t="shared" si="33"/>
        <v>100</v>
      </c>
      <c r="B112" s="50"/>
      <c r="C112" s="631"/>
      <c r="D112" s="632"/>
      <c r="E112" s="631"/>
      <c r="F112" s="632"/>
      <c r="G112" s="316"/>
      <c r="H112" s="433"/>
      <c r="I112" s="216">
        <f t="shared" si="23"/>
        <v>0</v>
      </c>
      <c r="J112" s="50"/>
      <c r="K112" s="217"/>
      <c r="L112" s="51"/>
      <c r="M112" s="26">
        <f t="shared" si="24"/>
        <v>0</v>
      </c>
      <c r="N112" s="46" t="str">
        <f t="shared" si="19"/>
        <v xml:space="preserve"> </v>
      </c>
      <c r="O112" s="47">
        <f t="shared" si="25"/>
        <v>0</v>
      </c>
      <c r="P112" s="49"/>
      <c r="Q112" s="49"/>
      <c r="R112" s="215">
        <f t="shared" si="26"/>
        <v>0</v>
      </c>
      <c r="S112" s="228" t="str">
        <f t="shared" si="20"/>
        <v/>
      </c>
      <c r="T112" s="48" t="str">
        <f t="shared" si="27"/>
        <v/>
      </c>
      <c r="U112" s="320"/>
      <c r="V112" s="320"/>
      <c r="W112" s="320"/>
      <c r="X112" s="244"/>
      <c r="Y112" s="3"/>
      <c r="Z112" s="247">
        <f t="shared" si="28"/>
        <v>0</v>
      </c>
      <c r="AA112" s="30">
        <f t="shared" si="21"/>
        <v>0</v>
      </c>
      <c r="AB112" s="28">
        <f t="shared" si="29"/>
        <v>0</v>
      </c>
      <c r="AC112" s="28">
        <f t="shared" si="22"/>
        <v>0</v>
      </c>
      <c r="AE112" s="247" t="str">
        <f t="shared" si="30"/>
        <v/>
      </c>
      <c r="AF112" s="30" t="str">
        <f t="shared" si="31"/>
        <v/>
      </c>
      <c r="AG112" s="28" t="str">
        <f t="shared" si="32"/>
        <v/>
      </c>
    </row>
    <row r="113" spans="1:33" ht="12.75" customHeight="1" x14ac:dyDescent="0.25">
      <c r="A113" s="274">
        <f t="shared" si="33"/>
        <v>101</v>
      </c>
      <c r="B113" s="50"/>
      <c r="C113" s="631"/>
      <c r="D113" s="632"/>
      <c r="E113" s="631"/>
      <c r="F113" s="632"/>
      <c r="G113" s="316"/>
      <c r="H113" s="433"/>
      <c r="I113" s="216">
        <f t="shared" si="23"/>
        <v>0</v>
      </c>
      <c r="J113" s="50"/>
      <c r="K113" s="217"/>
      <c r="L113" s="51"/>
      <c r="M113" s="26">
        <f t="shared" si="24"/>
        <v>0</v>
      </c>
      <c r="N113" s="46" t="str">
        <f t="shared" si="19"/>
        <v xml:space="preserve"> </v>
      </c>
      <c r="O113" s="47">
        <f t="shared" si="25"/>
        <v>0</v>
      </c>
      <c r="P113" s="49"/>
      <c r="Q113" s="49"/>
      <c r="R113" s="215">
        <f t="shared" si="26"/>
        <v>0</v>
      </c>
      <c r="S113" s="228" t="str">
        <f t="shared" si="20"/>
        <v/>
      </c>
      <c r="T113" s="48" t="str">
        <f t="shared" si="27"/>
        <v/>
      </c>
      <c r="U113" s="320"/>
      <c r="V113" s="320"/>
      <c r="W113" s="320"/>
      <c r="X113" s="244"/>
      <c r="Y113" s="3"/>
      <c r="Z113" s="247">
        <f t="shared" si="28"/>
        <v>0</v>
      </c>
      <c r="AA113" s="30">
        <f t="shared" si="21"/>
        <v>0</v>
      </c>
      <c r="AB113" s="28">
        <f t="shared" si="29"/>
        <v>0</v>
      </c>
      <c r="AC113" s="28">
        <f t="shared" si="22"/>
        <v>0</v>
      </c>
      <c r="AE113" s="247" t="str">
        <f t="shared" si="30"/>
        <v/>
      </c>
      <c r="AF113" s="30" t="str">
        <f t="shared" si="31"/>
        <v/>
      </c>
      <c r="AG113" s="28" t="str">
        <f t="shared" si="32"/>
        <v/>
      </c>
    </row>
    <row r="114" spans="1:33" ht="12.75" customHeight="1" x14ac:dyDescent="0.25">
      <c r="A114" s="274">
        <f t="shared" si="33"/>
        <v>102</v>
      </c>
      <c r="B114" s="50"/>
      <c r="C114" s="631"/>
      <c r="D114" s="632"/>
      <c r="E114" s="631"/>
      <c r="F114" s="632"/>
      <c r="G114" s="316"/>
      <c r="H114" s="433"/>
      <c r="I114" s="216">
        <f t="shared" si="23"/>
        <v>0</v>
      </c>
      <c r="J114" s="50"/>
      <c r="K114" s="217"/>
      <c r="L114" s="51"/>
      <c r="M114" s="26">
        <f t="shared" si="24"/>
        <v>0</v>
      </c>
      <c r="N114" s="46" t="str">
        <f t="shared" si="19"/>
        <v xml:space="preserve"> </v>
      </c>
      <c r="O114" s="47">
        <f t="shared" si="25"/>
        <v>0</v>
      </c>
      <c r="P114" s="49"/>
      <c r="Q114" s="49"/>
      <c r="R114" s="215">
        <f t="shared" si="26"/>
        <v>0</v>
      </c>
      <c r="S114" s="228" t="str">
        <f t="shared" si="20"/>
        <v/>
      </c>
      <c r="T114" s="48" t="str">
        <f t="shared" si="27"/>
        <v/>
      </c>
      <c r="U114" s="320"/>
      <c r="V114" s="320"/>
      <c r="W114" s="320"/>
      <c r="X114" s="244"/>
      <c r="Y114" s="3"/>
      <c r="Z114" s="247">
        <f t="shared" si="28"/>
        <v>0</v>
      </c>
      <c r="AA114" s="30">
        <f t="shared" si="21"/>
        <v>0</v>
      </c>
      <c r="AB114" s="28">
        <f t="shared" si="29"/>
        <v>0</v>
      </c>
      <c r="AC114" s="28">
        <f t="shared" si="22"/>
        <v>0</v>
      </c>
      <c r="AE114" s="247" t="str">
        <f t="shared" si="30"/>
        <v/>
      </c>
      <c r="AF114" s="30" t="str">
        <f t="shared" si="31"/>
        <v/>
      </c>
      <c r="AG114" s="28" t="str">
        <f t="shared" si="32"/>
        <v/>
      </c>
    </row>
    <row r="115" spans="1:33" ht="12.75" customHeight="1" x14ac:dyDescent="0.25">
      <c r="A115" s="274">
        <f t="shared" si="33"/>
        <v>103</v>
      </c>
      <c r="B115" s="50"/>
      <c r="C115" s="631"/>
      <c r="D115" s="632"/>
      <c r="E115" s="631"/>
      <c r="F115" s="632"/>
      <c r="G115" s="316"/>
      <c r="H115" s="433"/>
      <c r="I115" s="216">
        <f t="shared" si="23"/>
        <v>0</v>
      </c>
      <c r="J115" s="50"/>
      <c r="K115" s="217"/>
      <c r="L115" s="51"/>
      <c r="M115" s="26">
        <f t="shared" si="24"/>
        <v>0</v>
      </c>
      <c r="N115" s="46" t="str">
        <f t="shared" si="19"/>
        <v xml:space="preserve"> </v>
      </c>
      <c r="O115" s="47">
        <f t="shared" si="25"/>
        <v>0</v>
      </c>
      <c r="P115" s="49"/>
      <c r="Q115" s="49"/>
      <c r="R115" s="215">
        <f t="shared" si="26"/>
        <v>0</v>
      </c>
      <c r="S115" s="228" t="str">
        <f t="shared" si="20"/>
        <v/>
      </c>
      <c r="T115" s="48" t="str">
        <f t="shared" si="27"/>
        <v/>
      </c>
      <c r="U115" s="320"/>
      <c r="V115" s="320"/>
      <c r="W115" s="320"/>
      <c r="X115" s="244"/>
      <c r="Y115" s="3"/>
      <c r="Z115" s="247">
        <f t="shared" si="28"/>
        <v>0</v>
      </c>
      <c r="AA115" s="30">
        <f t="shared" si="21"/>
        <v>0</v>
      </c>
      <c r="AB115" s="28">
        <f t="shared" si="29"/>
        <v>0</v>
      </c>
      <c r="AC115" s="28">
        <f t="shared" si="22"/>
        <v>0</v>
      </c>
      <c r="AE115" s="247" t="str">
        <f t="shared" si="30"/>
        <v/>
      </c>
      <c r="AF115" s="30" t="str">
        <f t="shared" si="31"/>
        <v/>
      </c>
      <c r="AG115" s="28" t="str">
        <f t="shared" si="32"/>
        <v/>
      </c>
    </row>
    <row r="116" spans="1:33" ht="12.75" customHeight="1" x14ac:dyDescent="0.25">
      <c r="A116" s="274">
        <f t="shared" si="33"/>
        <v>104</v>
      </c>
      <c r="B116" s="50"/>
      <c r="C116" s="631"/>
      <c r="D116" s="632"/>
      <c r="E116" s="631"/>
      <c r="F116" s="632"/>
      <c r="G116" s="316"/>
      <c r="H116" s="433"/>
      <c r="I116" s="216">
        <f t="shared" si="23"/>
        <v>0</v>
      </c>
      <c r="J116" s="50"/>
      <c r="K116" s="217"/>
      <c r="L116" s="51"/>
      <c r="M116" s="26">
        <f t="shared" si="24"/>
        <v>0</v>
      </c>
      <c r="N116" s="46" t="str">
        <f t="shared" si="19"/>
        <v xml:space="preserve"> </v>
      </c>
      <c r="O116" s="47">
        <f t="shared" si="25"/>
        <v>0</v>
      </c>
      <c r="P116" s="49"/>
      <c r="Q116" s="49"/>
      <c r="R116" s="215">
        <f t="shared" si="26"/>
        <v>0</v>
      </c>
      <c r="S116" s="228" t="str">
        <f t="shared" si="20"/>
        <v/>
      </c>
      <c r="T116" s="48" t="str">
        <f t="shared" si="27"/>
        <v/>
      </c>
      <c r="U116" s="320"/>
      <c r="V116" s="320"/>
      <c r="W116" s="320"/>
      <c r="X116" s="244"/>
      <c r="Y116" s="3"/>
      <c r="Z116" s="247">
        <f t="shared" si="28"/>
        <v>0</v>
      </c>
      <c r="AA116" s="30">
        <f t="shared" si="21"/>
        <v>0</v>
      </c>
      <c r="AB116" s="28">
        <f t="shared" si="29"/>
        <v>0</v>
      </c>
      <c r="AC116" s="28">
        <f t="shared" si="22"/>
        <v>0</v>
      </c>
      <c r="AE116" s="247" t="str">
        <f t="shared" si="30"/>
        <v/>
      </c>
      <c r="AF116" s="30" t="str">
        <f t="shared" si="31"/>
        <v/>
      </c>
      <c r="AG116" s="28" t="str">
        <f t="shared" si="32"/>
        <v/>
      </c>
    </row>
    <row r="117" spans="1:33" ht="12.75" customHeight="1" x14ac:dyDescent="0.25">
      <c r="A117" s="274">
        <f t="shared" si="33"/>
        <v>105</v>
      </c>
      <c r="B117" s="50"/>
      <c r="C117" s="631"/>
      <c r="D117" s="632"/>
      <c r="E117" s="631"/>
      <c r="F117" s="632"/>
      <c r="G117" s="316"/>
      <c r="H117" s="433"/>
      <c r="I117" s="216">
        <f t="shared" si="23"/>
        <v>0</v>
      </c>
      <c r="J117" s="50"/>
      <c r="K117" s="217"/>
      <c r="L117" s="51"/>
      <c r="M117" s="26">
        <f t="shared" si="24"/>
        <v>0</v>
      </c>
      <c r="N117" s="46" t="str">
        <f t="shared" si="19"/>
        <v xml:space="preserve"> </v>
      </c>
      <c r="O117" s="47">
        <f t="shared" si="25"/>
        <v>0</v>
      </c>
      <c r="P117" s="49"/>
      <c r="Q117" s="49"/>
      <c r="R117" s="215">
        <f t="shared" si="26"/>
        <v>0</v>
      </c>
      <c r="S117" s="228" t="str">
        <f t="shared" si="20"/>
        <v/>
      </c>
      <c r="T117" s="48" t="str">
        <f t="shared" si="27"/>
        <v/>
      </c>
      <c r="U117" s="320"/>
      <c r="V117" s="320"/>
      <c r="W117" s="320"/>
      <c r="X117" s="244"/>
      <c r="Y117" s="3"/>
      <c r="Z117" s="247">
        <f t="shared" si="28"/>
        <v>0</v>
      </c>
      <c r="AA117" s="30">
        <f t="shared" si="21"/>
        <v>0</v>
      </c>
      <c r="AB117" s="28">
        <f t="shared" si="29"/>
        <v>0</v>
      </c>
      <c r="AC117" s="28">
        <f t="shared" si="22"/>
        <v>0</v>
      </c>
      <c r="AE117" s="247" t="str">
        <f t="shared" si="30"/>
        <v/>
      </c>
      <c r="AF117" s="30" t="str">
        <f t="shared" si="31"/>
        <v/>
      </c>
      <c r="AG117" s="28" t="str">
        <f t="shared" si="32"/>
        <v/>
      </c>
    </row>
    <row r="118" spans="1:33" ht="12.75" customHeight="1" x14ac:dyDescent="0.25">
      <c r="A118" s="274">
        <f t="shared" si="33"/>
        <v>106</v>
      </c>
      <c r="B118" s="50"/>
      <c r="C118" s="631"/>
      <c r="D118" s="632"/>
      <c r="E118" s="631"/>
      <c r="F118" s="632"/>
      <c r="G118" s="316"/>
      <c r="H118" s="433"/>
      <c r="I118" s="216">
        <f t="shared" si="23"/>
        <v>0</v>
      </c>
      <c r="J118" s="50"/>
      <c r="K118" s="217"/>
      <c r="L118" s="51"/>
      <c r="M118" s="26">
        <f t="shared" si="24"/>
        <v>0</v>
      </c>
      <c r="N118" s="46" t="str">
        <f t="shared" si="19"/>
        <v xml:space="preserve"> </v>
      </c>
      <c r="O118" s="47">
        <f t="shared" si="25"/>
        <v>0</v>
      </c>
      <c r="P118" s="49"/>
      <c r="Q118" s="49"/>
      <c r="R118" s="215">
        <f t="shared" si="26"/>
        <v>0</v>
      </c>
      <c r="S118" s="228" t="str">
        <f t="shared" si="20"/>
        <v/>
      </c>
      <c r="T118" s="48" t="str">
        <f t="shared" si="27"/>
        <v/>
      </c>
      <c r="U118" s="320"/>
      <c r="V118" s="320"/>
      <c r="W118" s="320"/>
      <c r="X118" s="244"/>
      <c r="Y118" s="3"/>
      <c r="Z118" s="247">
        <f t="shared" si="28"/>
        <v>0</v>
      </c>
      <c r="AA118" s="30">
        <f t="shared" si="21"/>
        <v>0</v>
      </c>
      <c r="AB118" s="28">
        <f t="shared" si="29"/>
        <v>0</v>
      </c>
      <c r="AC118" s="28">
        <f t="shared" si="22"/>
        <v>0</v>
      </c>
      <c r="AE118" s="247" t="str">
        <f t="shared" si="30"/>
        <v/>
      </c>
      <c r="AF118" s="30" t="str">
        <f t="shared" si="31"/>
        <v/>
      </c>
      <c r="AG118" s="28" t="str">
        <f t="shared" si="32"/>
        <v/>
      </c>
    </row>
    <row r="119" spans="1:33" ht="12.75" customHeight="1" x14ac:dyDescent="0.25">
      <c r="A119" s="274">
        <f t="shared" si="33"/>
        <v>107</v>
      </c>
      <c r="B119" s="50"/>
      <c r="C119" s="631"/>
      <c r="D119" s="632"/>
      <c r="E119" s="631"/>
      <c r="F119" s="632"/>
      <c r="G119" s="316"/>
      <c r="H119" s="433"/>
      <c r="I119" s="216">
        <f t="shared" si="23"/>
        <v>0</v>
      </c>
      <c r="J119" s="50"/>
      <c r="K119" s="217"/>
      <c r="L119" s="51"/>
      <c r="M119" s="26">
        <f t="shared" si="24"/>
        <v>0</v>
      </c>
      <c r="N119" s="46" t="str">
        <f t="shared" si="19"/>
        <v xml:space="preserve"> </v>
      </c>
      <c r="O119" s="47">
        <f t="shared" si="25"/>
        <v>0</v>
      </c>
      <c r="P119" s="49"/>
      <c r="Q119" s="49"/>
      <c r="R119" s="215">
        <f t="shared" si="26"/>
        <v>0</v>
      </c>
      <c r="S119" s="228" t="str">
        <f t="shared" si="20"/>
        <v/>
      </c>
      <c r="T119" s="48" t="str">
        <f t="shared" si="27"/>
        <v/>
      </c>
      <c r="U119" s="320"/>
      <c r="V119" s="320"/>
      <c r="W119" s="320"/>
      <c r="X119" s="244"/>
      <c r="Y119" s="3"/>
      <c r="Z119" s="247">
        <f t="shared" si="28"/>
        <v>0</v>
      </c>
      <c r="AA119" s="30">
        <f t="shared" si="21"/>
        <v>0</v>
      </c>
      <c r="AB119" s="28">
        <f t="shared" si="29"/>
        <v>0</v>
      </c>
      <c r="AC119" s="28">
        <f t="shared" si="22"/>
        <v>0</v>
      </c>
      <c r="AE119" s="247" t="str">
        <f t="shared" si="30"/>
        <v/>
      </c>
      <c r="AF119" s="30" t="str">
        <f t="shared" si="31"/>
        <v/>
      </c>
      <c r="AG119" s="28" t="str">
        <f t="shared" si="32"/>
        <v/>
      </c>
    </row>
    <row r="120" spans="1:33" ht="12.75" customHeight="1" x14ac:dyDescent="0.25">
      <c r="A120" s="274">
        <f t="shared" si="33"/>
        <v>108</v>
      </c>
      <c r="B120" s="50"/>
      <c r="C120" s="631"/>
      <c r="D120" s="632"/>
      <c r="E120" s="631"/>
      <c r="F120" s="632"/>
      <c r="G120" s="316"/>
      <c r="H120" s="433"/>
      <c r="I120" s="216">
        <f t="shared" si="23"/>
        <v>0</v>
      </c>
      <c r="J120" s="50"/>
      <c r="K120" s="217"/>
      <c r="L120" s="51"/>
      <c r="M120" s="26">
        <f t="shared" si="24"/>
        <v>0</v>
      </c>
      <c r="N120" s="46" t="str">
        <f t="shared" si="19"/>
        <v xml:space="preserve"> </v>
      </c>
      <c r="O120" s="47">
        <f t="shared" si="25"/>
        <v>0</v>
      </c>
      <c r="P120" s="49"/>
      <c r="Q120" s="49"/>
      <c r="R120" s="215">
        <f t="shared" si="26"/>
        <v>0</v>
      </c>
      <c r="S120" s="228" t="str">
        <f t="shared" si="20"/>
        <v/>
      </c>
      <c r="T120" s="48" t="str">
        <f t="shared" si="27"/>
        <v/>
      </c>
      <c r="U120" s="320"/>
      <c r="V120" s="320"/>
      <c r="W120" s="320"/>
      <c r="X120" s="244"/>
      <c r="Y120" s="3"/>
      <c r="Z120" s="247">
        <f t="shared" si="28"/>
        <v>0</v>
      </c>
      <c r="AA120" s="30">
        <f t="shared" si="21"/>
        <v>0</v>
      </c>
      <c r="AB120" s="28">
        <f t="shared" si="29"/>
        <v>0</v>
      </c>
      <c r="AC120" s="28">
        <f t="shared" si="22"/>
        <v>0</v>
      </c>
      <c r="AE120" s="247" t="str">
        <f t="shared" si="30"/>
        <v/>
      </c>
      <c r="AF120" s="30" t="str">
        <f t="shared" si="31"/>
        <v/>
      </c>
      <c r="AG120" s="28" t="str">
        <f t="shared" si="32"/>
        <v/>
      </c>
    </row>
    <row r="121" spans="1:33" ht="12.75" customHeight="1" x14ac:dyDescent="0.25">
      <c r="A121" s="274">
        <f t="shared" si="33"/>
        <v>109</v>
      </c>
      <c r="B121" s="50"/>
      <c r="C121" s="631"/>
      <c r="D121" s="632"/>
      <c r="E121" s="631"/>
      <c r="F121" s="632"/>
      <c r="G121" s="316"/>
      <c r="H121" s="433"/>
      <c r="I121" s="216">
        <f t="shared" si="23"/>
        <v>0</v>
      </c>
      <c r="J121" s="50"/>
      <c r="K121" s="217"/>
      <c r="L121" s="51"/>
      <c r="M121" s="26">
        <f t="shared" si="24"/>
        <v>0</v>
      </c>
      <c r="N121" s="46" t="str">
        <f t="shared" si="19"/>
        <v xml:space="preserve"> </v>
      </c>
      <c r="O121" s="47">
        <f t="shared" si="25"/>
        <v>0</v>
      </c>
      <c r="P121" s="49"/>
      <c r="Q121" s="49"/>
      <c r="R121" s="215">
        <f t="shared" si="26"/>
        <v>0</v>
      </c>
      <c r="S121" s="228" t="str">
        <f t="shared" si="20"/>
        <v/>
      </c>
      <c r="T121" s="48" t="str">
        <f t="shared" si="27"/>
        <v/>
      </c>
      <c r="U121" s="320"/>
      <c r="V121" s="320"/>
      <c r="W121" s="320"/>
      <c r="X121" s="244"/>
      <c r="Y121" s="3"/>
      <c r="Z121" s="247">
        <f t="shared" si="28"/>
        <v>0</v>
      </c>
      <c r="AA121" s="30">
        <f t="shared" si="21"/>
        <v>0</v>
      </c>
      <c r="AB121" s="28">
        <f t="shared" si="29"/>
        <v>0</v>
      </c>
      <c r="AC121" s="28">
        <f t="shared" si="22"/>
        <v>0</v>
      </c>
      <c r="AE121" s="247" t="str">
        <f t="shared" si="30"/>
        <v/>
      </c>
      <c r="AF121" s="30" t="str">
        <f t="shared" si="31"/>
        <v/>
      </c>
      <c r="AG121" s="28" t="str">
        <f t="shared" si="32"/>
        <v/>
      </c>
    </row>
    <row r="122" spans="1:33" ht="12.75" customHeight="1" x14ac:dyDescent="0.25">
      <c r="A122" s="274">
        <f t="shared" si="33"/>
        <v>110</v>
      </c>
      <c r="B122" s="50"/>
      <c r="C122" s="631"/>
      <c r="D122" s="632"/>
      <c r="E122" s="631"/>
      <c r="F122" s="632"/>
      <c r="G122" s="316"/>
      <c r="H122" s="433"/>
      <c r="I122" s="216">
        <f t="shared" si="23"/>
        <v>0</v>
      </c>
      <c r="J122" s="50"/>
      <c r="K122" s="217"/>
      <c r="L122" s="51"/>
      <c r="M122" s="26">
        <f t="shared" si="24"/>
        <v>0</v>
      </c>
      <c r="N122" s="46" t="str">
        <f t="shared" si="19"/>
        <v xml:space="preserve"> </v>
      </c>
      <c r="O122" s="47">
        <f t="shared" si="25"/>
        <v>0</v>
      </c>
      <c r="P122" s="49"/>
      <c r="Q122" s="49"/>
      <c r="R122" s="215">
        <f t="shared" si="26"/>
        <v>0</v>
      </c>
      <c r="S122" s="228" t="str">
        <f t="shared" si="20"/>
        <v/>
      </c>
      <c r="T122" s="48" t="str">
        <f t="shared" si="27"/>
        <v/>
      </c>
      <c r="U122" s="320"/>
      <c r="V122" s="320"/>
      <c r="W122" s="320"/>
      <c r="X122" s="244"/>
      <c r="Y122" s="3"/>
      <c r="Z122" s="247">
        <f t="shared" si="28"/>
        <v>0</v>
      </c>
      <c r="AA122" s="30">
        <f t="shared" si="21"/>
        <v>0</v>
      </c>
      <c r="AB122" s="28">
        <f t="shared" si="29"/>
        <v>0</v>
      </c>
      <c r="AC122" s="28">
        <f t="shared" si="22"/>
        <v>0</v>
      </c>
      <c r="AE122" s="247" t="str">
        <f t="shared" si="30"/>
        <v/>
      </c>
      <c r="AF122" s="30" t="str">
        <f t="shared" si="31"/>
        <v/>
      </c>
      <c r="AG122" s="28" t="str">
        <f t="shared" si="32"/>
        <v/>
      </c>
    </row>
    <row r="123" spans="1:33" ht="12.75" customHeight="1" x14ac:dyDescent="0.25">
      <c r="A123" s="274">
        <f t="shared" si="33"/>
        <v>111</v>
      </c>
      <c r="B123" s="50"/>
      <c r="C123" s="631"/>
      <c r="D123" s="632"/>
      <c r="E123" s="631"/>
      <c r="F123" s="632"/>
      <c r="G123" s="316"/>
      <c r="H123" s="433"/>
      <c r="I123" s="216">
        <f t="shared" si="23"/>
        <v>0</v>
      </c>
      <c r="J123" s="50"/>
      <c r="K123" s="217"/>
      <c r="L123" s="51"/>
      <c r="M123" s="26">
        <f t="shared" si="24"/>
        <v>0</v>
      </c>
      <c r="N123" s="46" t="str">
        <f t="shared" si="19"/>
        <v xml:space="preserve"> </v>
      </c>
      <c r="O123" s="47">
        <f t="shared" si="25"/>
        <v>0</v>
      </c>
      <c r="P123" s="49"/>
      <c r="Q123" s="49"/>
      <c r="R123" s="215">
        <f t="shared" si="26"/>
        <v>0</v>
      </c>
      <c r="S123" s="228" t="str">
        <f t="shared" si="20"/>
        <v/>
      </c>
      <c r="T123" s="48" t="str">
        <f t="shared" si="27"/>
        <v/>
      </c>
      <c r="U123" s="320"/>
      <c r="V123" s="320"/>
      <c r="W123" s="320"/>
      <c r="X123" s="244"/>
      <c r="Y123" s="3"/>
      <c r="Z123" s="247">
        <f t="shared" si="28"/>
        <v>0</v>
      </c>
      <c r="AA123" s="30">
        <f t="shared" si="21"/>
        <v>0</v>
      </c>
      <c r="AB123" s="28">
        <f t="shared" si="29"/>
        <v>0</v>
      </c>
      <c r="AC123" s="28">
        <f t="shared" si="22"/>
        <v>0</v>
      </c>
      <c r="AE123" s="247" t="str">
        <f t="shared" si="30"/>
        <v/>
      </c>
      <c r="AF123" s="30" t="str">
        <f t="shared" si="31"/>
        <v/>
      </c>
      <c r="AG123" s="28" t="str">
        <f t="shared" si="32"/>
        <v/>
      </c>
    </row>
    <row r="124" spans="1:33" ht="12.75" customHeight="1" x14ac:dyDescent="0.25">
      <c r="A124" s="274">
        <f t="shared" si="33"/>
        <v>112</v>
      </c>
      <c r="B124" s="50"/>
      <c r="C124" s="631"/>
      <c r="D124" s="632"/>
      <c r="E124" s="631"/>
      <c r="F124" s="632"/>
      <c r="G124" s="316"/>
      <c r="H124" s="433"/>
      <c r="I124" s="216">
        <f t="shared" si="23"/>
        <v>0</v>
      </c>
      <c r="J124" s="50"/>
      <c r="K124" s="217"/>
      <c r="L124" s="51"/>
      <c r="M124" s="26">
        <f t="shared" si="24"/>
        <v>0</v>
      </c>
      <c r="N124" s="46" t="str">
        <f t="shared" si="19"/>
        <v xml:space="preserve"> </v>
      </c>
      <c r="O124" s="47">
        <f t="shared" si="25"/>
        <v>0</v>
      </c>
      <c r="P124" s="49"/>
      <c r="Q124" s="49"/>
      <c r="R124" s="215">
        <f t="shared" si="26"/>
        <v>0</v>
      </c>
      <c r="S124" s="228" t="str">
        <f t="shared" si="20"/>
        <v/>
      </c>
      <c r="T124" s="48" t="str">
        <f t="shared" si="27"/>
        <v/>
      </c>
      <c r="U124" s="320"/>
      <c r="V124" s="320"/>
      <c r="W124" s="320"/>
      <c r="X124" s="244"/>
      <c r="Y124" s="3"/>
      <c r="Z124" s="247">
        <f t="shared" si="28"/>
        <v>0</v>
      </c>
      <c r="AA124" s="30">
        <f t="shared" si="21"/>
        <v>0</v>
      </c>
      <c r="AB124" s="28">
        <f t="shared" si="29"/>
        <v>0</v>
      </c>
      <c r="AC124" s="28">
        <f t="shared" si="22"/>
        <v>0</v>
      </c>
      <c r="AE124" s="247" t="str">
        <f t="shared" si="30"/>
        <v/>
      </c>
      <c r="AF124" s="30" t="str">
        <f t="shared" si="31"/>
        <v/>
      </c>
      <c r="AG124" s="28" t="str">
        <f t="shared" si="32"/>
        <v/>
      </c>
    </row>
    <row r="125" spans="1:33" ht="12.75" customHeight="1" x14ac:dyDescent="0.25">
      <c r="A125" s="274">
        <f t="shared" si="33"/>
        <v>113</v>
      </c>
      <c r="B125" s="50"/>
      <c r="C125" s="631"/>
      <c r="D125" s="632"/>
      <c r="E125" s="631"/>
      <c r="F125" s="632"/>
      <c r="G125" s="316"/>
      <c r="H125" s="433"/>
      <c r="I125" s="216">
        <f t="shared" si="23"/>
        <v>0</v>
      </c>
      <c r="J125" s="50"/>
      <c r="K125" s="217"/>
      <c r="L125" s="51"/>
      <c r="M125" s="26">
        <f t="shared" si="24"/>
        <v>0</v>
      </c>
      <c r="N125" s="46" t="str">
        <f t="shared" si="19"/>
        <v xml:space="preserve"> </v>
      </c>
      <c r="O125" s="47">
        <f t="shared" si="25"/>
        <v>0</v>
      </c>
      <c r="P125" s="49"/>
      <c r="Q125" s="49"/>
      <c r="R125" s="215">
        <f t="shared" si="26"/>
        <v>0</v>
      </c>
      <c r="S125" s="228" t="str">
        <f t="shared" si="20"/>
        <v/>
      </c>
      <c r="T125" s="48" t="str">
        <f t="shared" si="27"/>
        <v/>
      </c>
      <c r="U125" s="320"/>
      <c r="V125" s="320"/>
      <c r="W125" s="320"/>
      <c r="X125" s="244"/>
      <c r="Y125" s="3"/>
      <c r="Z125" s="247">
        <f t="shared" si="28"/>
        <v>0</v>
      </c>
      <c r="AA125" s="30">
        <f t="shared" si="21"/>
        <v>0</v>
      </c>
      <c r="AB125" s="28">
        <f t="shared" si="29"/>
        <v>0</v>
      </c>
      <c r="AC125" s="28">
        <f t="shared" si="22"/>
        <v>0</v>
      </c>
      <c r="AE125" s="247" t="str">
        <f t="shared" si="30"/>
        <v/>
      </c>
      <c r="AF125" s="30" t="str">
        <f t="shared" si="31"/>
        <v/>
      </c>
      <c r="AG125" s="28" t="str">
        <f t="shared" si="32"/>
        <v/>
      </c>
    </row>
    <row r="126" spans="1:33" ht="12.75" customHeight="1" x14ac:dyDescent="0.25">
      <c r="A126" s="274">
        <f t="shared" si="33"/>
        <v>114</v>
      </c>
      <c r="B126" s="50"/>
      <c r="C126" s="631"/>
      <c r="D126" s="632"/>
      <c r="E126" s="631"/>
      <c r="F126" s="632"/>
      <c r="G126" s="316"/>
      <c r="H126" s="433"/>
      <c r="I126" s="216">
        <f t="shared" si="23"/>
        <v>0</v>
      </c>
      <c r="J126" s="50"/>
      <c r="K126" s="217"/>
      <c r="L126" s="51"/>
      <c r="M126" s="26">
        <f t="shared" si="24"/>
        <v>0</v>
      </c>
      <c r="N126" s="46" t="str">
        <f t="shared" si="19"/>
        <v xml:space="preserve"> </v>
      </c>
      <c r="O126" s="47">
        <f t="shared" si="25"/>
        <v>0</v>
      </c>
      <c r="P126" s="49"/>
      <c r="Q126" s="49"/>
      <c r="R126" s="215">
        <f t="shared" si="26"/>
        <v>0</v>
      </c>
      <c r="S126" s="228" t="str">
        <f t="shared" si="20"/>
        <v/>
      </c>
      <c r="T126" s="48" t="str">
        <f t="shared" si="27"/>
        <v/>
      </c>
      <c r="U126" s="320"/>
      <c r="V126" s="320"/>
      <c r="W126" s="320"/>
      <c r="X126" s="244"/>
      <c r="Y126" s="3"/>
      <c r="Z126" s="247">
        <f t="shared" si="28"/>
        <v>0</v>
      </c>
      <c r="AA126" s="30">
        <f t="shared" si="21"/>
        <v>0</v>
      </c>
      <c r="AB126" s="28">
        <f t="shared" si="29"/>
        <v>0</v>
      </c>
      <c r="AC126" s="28">
        <f t="shared" si="22"/>
        <v>0</v>
      </c>
      <c r="AE126" s="247" t="str">
        <f t="shared" si="30"/>
        <v/>
      </c>
      <c r="AF126" s="30" t="str">
        <f t="shared" si="31"/>
        <v/>
      </c>
      <c r="AG126" s="28" t="str">
        <f t="shared" si="32"/>
        <v/>
      </c>
    </row>
    <row r="127" spans="1:33" ht="12.75" customHeight="1" x14ac:dyDescent="0.25">
      <c r="A127" s="274">
        <f t="shared" si="33"/>
        <v>115</v>
      </c>
      <c r="B127" s="50"/>
      <c r="C127" s="631"/>
      <c r="D127" s="632"/>
      <c r="E127" s="631"/>
      <c r="F127" s="632"/>
      <c r="G127" s="316"/>
      <c r="H127" s="433"/>
      <c r="I127" s="216">
        <f t="shared" si="23"/>
        <v>0</v>
      </c>
      <c r="J127" s="50"/>
      <c r="K127" s="217"/>
      <c r="L127" s="51"/>
      <c r="M127" s="26">
        <f t="shared" si="24"/>
        <v>0</v>
      </c>
      <c r="N127" s="46" t="str">
        <f t="shared" si="19"/>
        <v xml:space="preserve"> </v>
      </c>
      <c r="O127" s="47">
        <f t="shared" si="25"/>
        <v>0</v>
      </c>
      <c r="P127" s="49"/>
      <c r="Q127" s="49"/>
      <c r="R127" s="215">
        <f t="shared" si="26"/>
        <v>0</v>
      </c>
      <c r="S127" s="228" t="str">
        <f t="shared" si="20"/>
        <v/>
      </c>
      <c r="T127" s="48" t="str">
        <f t="shared" si="27"/>
        <v/>
      </c>
      <c r="U127" s="320"/>
      <c r="V127" s="320"/>
      <c r="W127" s="320"/>
      <c r="X127" s="244"/>
      <c r="Y127" s="3"/>
      <c r="Z127" s="247">
        <f t="shared" si="28"/>
        <v>0</v>
      </c>
      <c r="AA127" s="30">
        <f t="shared" si="21"/>
        <v>0</v>
      </c>
      <c r="AB127" s="28">
        <f t="shared" si="29"/>
        <v>0</v>
      </c>
      <c r="AC127" s="28">
        <f t="shared" si="22"/>
        <v>0</v>
      </c>
      <c r="AE127" s="247" t="str">
        <f t="shared" si="30"/>
        <v/>
      </c>
      <c r="AF127" s="30" t="str">
        <f t="shared" si="31"/>
        <v/>
      </c>
      <c r="AG127" s="28" t="str">
        <f t="shared" si="32"/>
        <v/>
      </c>
    </row>
    <row r="128" spans="1:33" ht="12.75" customHeight="1" x14ac:dyDescent="0.25">
      <c r="A128" s="274">
        <f t="shared" si="33"/>
        <v>116</v>
      </c>
      <c r="B128" s="50"/>
      <c r="C128" s="631"/>
      <c r="D128" s="632"/>
      <c r="E128" s="631"/>
      <c r="F128" s="632"/>
      <c r="G128" s="316"/>
      <c r="H128" s="433"/>
      <c r="I128" s="216">
        <f t="shared" si="23"/>
        <v>0</v>
      </c>
      <c r="J128" s="50"/>
      <c r="K128" s="217"/>
      <c r="L128" s="51"/>
      <c r="M128" s="26">
        <f t="shared" si="24"/>
        <v>0</v>
      </c>
      <c r="N128" s="46" t="str">
        <f t="shared" si="19"/>
        <v xml:space="preserve"> </v>
      </c>
      <c r="O128" s="47">
        <f t="shared" si="25"/>
        <v>0</v>
      </c>
      <c r="P128" s="49"/>
      <c r="Q128" s="49"/>
      <c r="R128" s="215">
        <f t="shared" si="26"/>
        <v>0</v>
      </c>
      <c r="S128" s="228" t="str">
        <f t="shared" si="20"/>
        <v/>
      </c>
      <c r="T128" s="48" t="str">
        <f t="shared" si="27"/>
        <v/>
      </c>
      <c r="U128" s="320"/>
      <c r="V128" s="320"/>
      <c r="W128" s="320"/>
      <c r="X128" s="244"/>
      <c r="Y128" s="3"/>
      <c r="Z128" s="247">
        <f t="shared" si="28"/>
        <v>0</v>
      </c>
      <c r="AA128" s="30">
        <f t="shared" si="21"/>
        <v>0</v>
      </c>
      <c r="AB128" s="28">
        <f t="shared" si="29"/>
        <v>0</v>
      </c>
      <c r="AC128" s="28">
        <f t="shared" si="22"/>
        <v>0</v>
      </c>
      <c r="AE128" s="247" t="str">
        <f t="shared" si="30"/>
        <v/>
      </c>
      <c r="AF128" s="30" t="str">
        <f t="shared" si="31"/>
        <v/>
      </c>
      <c r="AG128" s="28" t="str">
        <f t="shared" si="32"/>
        <v/>
      </c>
    </row>
    <row r="129" spans="1:33" ht="12.75" customHeight="1" x14ac:dyDescent="0.25">
      <c r="A129" s="274">
        <f t="shared" si="33"/>
        <v>117</v>
      </c>
      <c r="B129" s="50"/>
      <c r="C129" s="631"/>
      <c r="D129" s="632"/>
      <c r="E129" s="631"/>
      <c r="F129" s="632"/>
      <c r="G129" s="316"/>
      <c r="H129" s="433"/>
      <c r="I129" s="216">
        <f t="shared" si="23"/>
        <v>0</v>
      </c>
      <c r="J129" s="50"/>
      <c r="K129" s="217"/>
      <c r="L129" s="51"/>
      <c r="M129" s="26">
        <f t="shared" si="24"/>
        <v>0</v>
      </c>
      <c r="N129" s="46" t="str">
        <f t="shared" si="19"/>
        <v xml:space="preserve"> </v>
      </c>
      <c r="O129" s="47">
        <f t="shared" si="25"/>
        <v>0</v>
      </c>
      <c r="P129" s="49"/>
      <c r="Q129" s="49"/>
      <c r="R129" s="215">
        <f t="shared" si="26"/>
        <v>0</v>
      </c>
      <c r="S129" s="228" t="str">
        <f t="shared" si="20"/>
        <v/>
      </c>
      <c r="T129" s="48" t="str">
        <f>IF(C129="Vacant","",IF(R129&gt;0,IF(R129&gt;O129,"Fail",""),""))</f>
        <v/>
      </c>
      <c r="U129" s="320"/>
      <c r="V129" s="320"/>
      <c r="W129" s="320"/>
      <c r="X129" s="244"/>
      <c r="Y129" s="3"/>
      <c r="Z129" s="247">
        <f t="shared" si="28"/>
        <v>0</v>
      </c>
      <c r="AA129" s="30">
        <f t="shared" si="21"/>
        <v>0</v>
      </c>
      <c r="AB129" s="28">
        <f t="shared" si="29"/>
        <v>0</v>
      </c>
      <c r="AC129" s="28">
        <f t="shared" si="22"/>
        <v>0</v>
      </c>
      <c r="AE129" s="247" t="str">
        <f t="shared" si="30"/>
        <v/>
      </c>
      <c r="AF129" s="30" t="str">
        <f t="shared" si="31"/>
        <v/>
      </c>
      <c r="AG129" s="28" t="str">
        <f t="shared" si="32"/>
        <v/>
      </c>
    </row>
    <row r="130" spans="1:33" ht="12.75" customHeight="1" x14ac:dyDescent="0.25">
      <c r="A130" s="274">
        <f t="shared" si="33"/>
        <v>118</v>
      </c>
      <c r="B130" s="50"/>
      <c r="C130" s="631"/>
      <c r="D130" s="632"/>
      <c r="E130" s="631"/>
      <c r="F130" s="632"/>
      <c r="G130" s="316"/>
      <c r="H130" s="433"/>
      <c r="I130" s="216">
        <f t="shared" si="23"/>
        <v>0</v>
      </c>
      <c r="J130" s="50"/>
      <c r="K130" s="217"/>
      <c r="L130" s="51"/>
      <c r="M130" s="26">
        <f t="shared" si="24"/>
        <v>0</v>
      </c>
      <c r="N130" s="46" t="str">
        <f t="shared" si="19"/>
        <v xml:space="preserve"> </v>
      </c>
      <c r="O130" s="47">
        <f t="shared" si="25"/>
        <v>0</v>
      </c>
      <c r="P130" s="49"/>
      <c r="Q130" s="49"/>
      <c r="R130" s="215">
        <f t="shared" si="26"/>
        <v>0</v>
      </c>
      <c r="S130" s="228" t="str">
        <f t="shared" si="20"/>
        <v/>
      </c>
      <c r="T130" s="48" t="str">
        <f>IF(C130="Vacant","",IF(R130&gt;0,IF(R130&gt;O130,"Fail",""),""))</f>
        <v/>
      </c>
      <c r="U130" s="320"/>
      <c r="V130" s="320"/>
      <c r="W130" s="320"/>
      <c r="X130" s="244"/>
      <c r="Y130" s="3"/>
      <c r="Z130" s="247">
        <f t="shared" si="28"/>
        <v>0</v>
      </c>
      <c r="AA130" s="30">
        <f t="shared" si="21"/>
        <v>0</v>
      </c>
      <c r="AB130" s="28">
        <f t="shared" si="29"/>
        <v>0</v>
      </c>
      <c r="AC130" s="28">
        <f t="shared" si="22"/>
        <v>0</v>
      </c>
      <c r="AE130" s="247" t="str">
        <f t="shared" si="30"/>
        <v/>
      </c>
      <c r="AF130" s="30" t="str">
        <f t="shared" si="31"/>
        <v/>
      </c>
      <c r="AG130" s="28" t="str">
        <f t="shared" si="32"/>
        <v/>
      </c>
    </row>
    <row r="131" spans="1:33" ht="12.75" customHeight="1" x14ac:dyDescent="0.25">
      <c r="A131" s="274">
        <f t="shared" si="33"/>
        <v>119</v>
      </c>
      <c r="B131" s="50"/>
      <c r="C131" s="631"/>
      <c r="D131" s="632"/>
      <c r="E131" s="631"/>
      <c r="F131" s="632"/>
      <c r="G131" s="316"/>
      <c r="H131" s="433"/>
      <c r="I131" s="216">
        <f t="shared" si="23"/>
        <v>0</v>
      </c>
      <c r="J131" s="50"/>
      <c r="K131" s="217"/>
      <c r="L131" s="51"/>
      <c r="M131" s="26">
        <f t="shared" si="24"/>
        <v>0</v>
      </c>
      <c r="N131" s="46" t="str">
        <f t="shared" si="19"/>
        <v xml:space="preserve"> </v>
      </c>
      <c r="O131" s="47">
        <f t="shared" si="25"/>
        <v>0</v>
      </c>
      <c r="P131" s="49"/>
      <c r="Q131" s="49"/>
      <c r="R131" s="215">
        <f t="shared" si="26"/>
        <v>0</v>
      </c>
      <c r="S131" s="228" t="str">
        <f t="shared" si="20"/>
        <v/>
      </c>
      <c r="T131" s="48" t="str">
        <f>IF(C131="Vacant","",IF(R131&gt;0,IF(R131&gt;O131,"Fail",""),""))</f>
        <v/>
      </c>
      <c r="U131" s="320"/>
      <c r="V131" s="320"/>
      <c r="W131" s="320"/>
      <c r="X131" s="244"/>
      <c r="Y131" s="3"/>
      <c r="Z131" s="247">
        <f t="shared" si="28"/>
        <v>0</v>
      </c>
      <c r="AA131" s="30">
        <f t="shared" si="21"/>
        <v>0</v>
      </c>
      <c r="AB131" s="28">
        <f t="shared" si="29"/>
        <v>0</v>
      </c>
      <c r="AC131" s="28">
        <f t="shared" si="22"/>
        <v>0</v>
      </c>
      <c r="AE131" s="247" t="str">
        <f t="shared" si="30"/>
        <v/>
      </c>
      <c r="AF131" s="30" t="str">
        <f t="shared" si="31"/>
        <v/>
      </c>
      <c r="AG131" s="28" t="str">
        <f t="shared" si="32"/>
        <v/>
      </c>
    </row>
    <row r="132" spans="1:33" ht="12.75" customHeight="1" x14ac:dyDescent="0.25">
      <c r="A132" s="274">
        <f t="shared" si="33"/>
        <v>120</v>
      </c>
      <c r="B132" s="50"/>
      <c r="C132" s="631"/>
      <c r="D132" s="632"/>
      <c r="E132" s="631"/>
      <c r="F132" s="632"/>
      <c r="G132" s="316"/>
      <c r="H132" s="433"/>
      <c r="I132" s="216">
        <f t="shared" si="23"/>
        <v>0</v>
      </c>
      <c r="J132" s="50"/>
      <c r="K132" s="217"/>
      <c r="L132" s="51"/>
      <c r="M132" s="26">
        <f t="shared" si="24"/>
        <v>0</v>
      </c>
      <c r="N132" s="46" t="str">
        <f t="shared" si="19"/>
        <v xml:space="preserve"> </v>
      </c>
      <c r="O132" s="47">
        <f t="shared" si="25"/>
        <v>0</v>
      </c>
      <c r="P132" s="49"/>
      <c r="Q132" s="49"/>
      <c r="R132" s="215">
        <f t="shared" si="26"/>
        <v>0</v>
      </c>
      <c r="S132" s="228" t="str">
        <f t="shared" si="20"/>
        <v/>
      </c>
      <c r="T132" s="48" t="str">
        <f>IF(C132="Vacant","",IF(R132&gt;0,IF(R132&gt;O132,"Fail",""),""))</f>
        <v/>
      </c>
      <c r="U132" s="320"/>
      <c r="V132" s="320"/>
      <c r="W132" s="320"/>
      <c r="X132" s="244"/>
      <c r="Y132" s="3"/>
      <c r="Z132" s="247">
        <f t="shared" si="28"/>
        <v>0</v>
      </c>
      <c r="AA132" s="30">
        <f t="shared" si="21"/>
        <v>0</v>
      </c>
      <c r="AB132" s="28">
        <f t="shared" si="29"/>
        <v>0</v>
      </c>
      <c r="AC132" s="28">
        <f t="shared" si="22"/>
        <v>0</v>
      </c>
      <c r="AE132" s="247" t="str">
        <f t="shared" si="30"/>
        <v/>
      </c>
      <c r="AF132" s="30" t="str">
        <f t="shared" si="31"/>
        <v/>
      </c>
      <c r="AG132" s="28" t="str">
        <f t="shared" si="32"/>
        <v/>
      </c>
    </row>
    <row r="133" spans="1:33" ht="12.75" customHeight="1" x14ac:dyDescent="0.25">
      <c r="A133" s="274">
        <f t="shared" si="33"/>
        <v>121</v>
      </c>
      <c r="B133" s="50"/>
      <c r="C133" s="631"/>
      <c r="D133" s="632"/>
      <c r="E133" s="631"/>
      <c r="F133" s="632"/>
      <c r="G133" s="316"/>
      <c r="H133" s="433"/>
      <c r="I133" s="216">
        <f t="shared" si="23"/>
        <v>0</v>
      </c>
      <c r="J133" s="50"/>
      <c r="K133" s="217"/>
      <c r="L133" s="51"/>
      <c r="M133" s="26">
        <f t="shared" si="24"/>
        <v>0</v>
      </c>
      <c r="N133" s="46" t="str">
        <f t="shared" si="19"/>
        <v xml:space="preserve"> </v>
      </c>
      <c r="O133" s="47">
        <f t="shared" si="25"/>
        <v>0</v>
      </c>
      <c r="P133" s="52"/>
      <c r="Q133" s="52"/>
      <c r="R133" s="215">
        <f t="shared" si="26"/>
        <v>0</v>
      </c>
      <c r="S133" s="228" t="str">
        <f t="shared" si="20"/>
        <v/>
      </c>
      <c r="T133" s="48" t="str">
        <f t="shared" si="27"/>
        <v/>
      </c>
      <c r="U133" s="320"/>
      <c r="V133" s="320"/>
      <c r="W133" s="320"/>
      <c r="X133" s="244"/>
      <c r="Y133" s="3"/>
      <c r="Z133" s="247">
        <f t="shared" si="28"/>
        <v>0</v>
      </c>
      <c r="AA133" s="30">
        <f t="shared" si="21"/>
        <v>0</v>
      </c>
      <c r="AB133" s="28">
        <f t="shared" si="29"/>
        <v>0</v>
      </c>
      <c r="AC133" s="28">
        <f t="shared" si="22"/>
        <v>0</v>
      </c>
      <c r="AE133" s="247" t="str">
        <f t="shared" si="30"/>
        <v/>
      </c>
      <c r="AF133" s="30" t="str">
        <f t="shared" si="31"/>
        <v/>
      </c>
      <c r="AG133" s="28" t="str">
        <f t="shared" si="32"/>
        <v/>
      </c>
    </row>
    <row r="134" spans="1:33" ht="12.75" customHeight="1" x14ac:dyDescent="0.25">
      <c r="A134" s="274">
        <f t="shared" si="33"/>
        <v>122</v>
      </c>
      <c r="B134" s="50"/>
      <c r="C134" s="631"/>
      <c r="D134" s="632"/>
      <c r="E134" s="631"/>
      <c r="F134" s="632"/>
      <c r="G134" s="316"/>
      <c r="H134" s="433"/>
      <c r="I134" s="216">
        <f t="shared" si="23"/>
        <v>0</v>
      </c>
      <c r="J134" s="50"/>
      <c r="K134" s="217"/>
      <c r="L134" s="51"/>
      <c r="M134" s="26">
        <f t="shared" si="24"/>
        <v>0</v>
      </c>
      <c r="N134" s="46" t="str">
        <f t="shared" si="19"/>
        <v xml:space="preserve"> </v>
      </c>
      <c r="O134" s="47">
        <f t="shared" si="25"/>
        <v>0</v>
      </c>
      <c r="P134" s="52"/>
      <c r="Q134" s="52"/>
      <c r="R134" s="215">
        <f t="shared" si="26"/>
        <v>0</v>
      </c>
      <c r="S134" s="228" t="str">
        <f t="shared" si="20"/>
        <v/>
      </c>
      <c r="T134" s="48" t="str">
        <f t="shared" si="27"/>
        <v/>
      </c>
      <c r="U134" s="320"/>
      <c r="V134" s="320"/>
      <c r="W134" s="320"/>
      <c r="X134" s="244"/>
      <c r="Y134" s="3"/>
      <c r="Z134" s="247">
        <f t="shared" si="28"/>
        <v>0</v>
      </c>
      <c r="AA134" s="30">
        <f t="shared" si="21"/>
        <v>0</v>
      </c>
      <c r="AB134" s="28">
        <f t="shared" si="29"/>
        <v>0</v>
      </c>
      <c r="AC134" s="28">
        <f t="shared" si="22"/>
        <v>0</v>
      </c>
      <c r="AE134" s="247" t="str">
        <f t="shared" si="30"/>
        <v/>
      </c>
      <c r="AF134" s="30" t="str">
        <f t="shared" si="31"/>
        <v/>
      </c>
      <c r="AG134" s="28" t="str">
        <f t="shared" si="32"/>
        <v/>
      </c>
    </row>
    <row r="135" spans="1:33" ht="12.75" customHeight="1" x14ac:dyDescent="0.25">
      <c r="A135" s="274">
        <f t="shared" si="33"/>
        <v>123</v>
      </c>
      <c r="B135" s="50"/>
      <c r="C135" s="631"/>
      <c r="D135" s="632"/>
      <c r="E135" s="631"/>
      <c r="F135" s="632"/>
      <c r="G135" s="316"/>
      <c r="H135" s="433"/>
      <c r="I135" s="216">
        <f t="shared" si="23"/>
        <v>0</v>
      </c>
      <c r="J135" s="50"/>
      <c r="K135" s="217"/>
      <c r="L135" s="51"/>
      <c r="M135" s="26">
        <f t="shared" si="24"/>
        <v>0</v>
      </c>
      <c r="N135" s="46" t="str">
        <f t="shared" si="19"/>
        <v xml:space="preserve"> </v>
      </c>
      <c r="O135" s="47">
        <f t="shared" si="25"/>
        <v>0</v>
      </c>
      <c r="P135" s="52"/>
      <c r="Q135" s="52"/>
      <c r="R135" s="215">
        <f t="shared" si="26"/>
        <v>0</v>
      </c>
      <c r="S135" s="228" t="str">
        <f t="shared" si="20"/>
        <v/>
      </c>
      <c r="T135" s="48" t="str">
        <f t="shared" si="27"/>
        <v/>
      </c>
      <c r="U135" s="320"/>
      <c r="V135" s="320"/>
      <c r="W135" s="320"/>
      <c r="X135" s="244"/>
      <c r="Y135" s="3"/>
      <c r="Z135" s="247">
        <f t="shared" si="28"/>
        <v>0</v>
      </c>
      <c r="AA135" s="30">
        <f t="shared" si="21"/>
        <v>0</v>
      </c>
      <c r="AB135" s="28">
        <f t="shared" si="29"/>
        <v>0</v>
      </c>
      <c r="AC135" s="28">
        <f t="shared" si="22"/>
        <v>0</v>
      </c>
      <c r="AE135" s="247" t="str">
        <f t="shared" si="30"/>
        <v/>
      </c>
      <c r="AF135" s="30" t="str">
        <f t="shared" si="31"/>
        <v/>
      </c>
      <c r="AG135" s="28" t="str">
        <f t="shared" si="32"/>
        <v/>
      </c>
    </row>
    <row r="136" spans="1:33" ht="12.75" customHeight="1" x14ac:dyDescent="0.25">
      <c r="A136" s="274">
        <f t="shared" si="33"/>
        <v>124</v>
      </c>
      <c r="B136" s="50"/>
      <c r="C136" s="631"/>
      <c r="D136" s="632"/>
      <c r="E136" s="631"/>
      <c r="F136" s="632"/>
      <c r="G136" s="316"/>
      <c r="H136" s="433"/>
      <c r="I136" s="216">
        <f t="shared" si="23"/>
        <v>0</v>
      </c>
      <c r="J136" s="50"/>
      <c r="K136" s="217"/>
      <c r="L136" s="51"/>
      <c r="M136" s="26">
        <f t="shared" si="24"/>
        <v>0</v>
      </c>
      <c r="N136" s="46" t="str">
        <f t="shared" si="19"/>
        <v xml:space="preserve"> </v>
      </c>
      <c r="O136" s="47">
        <f t="shared" si="25"/>
        <v>0</v>
      </c>
      <c r="P136" s="52"/>
      <c r="Q136" s="52"/>
      <c r="R136" s="215">
        <f t="shared" si="26"/>
        <v>0</v>
      </c>
      <c r="S136" s="228" t="str">
        <f t="shared" si="20"/>
        <v/>
      </c>
      <c r="T136" s="48" t="str">
        <f t="shared" si="27"/>
        <v/>
      </c>
      <c r="U136" s="320"/>
      <c r="V136" s="320"/>
      <c r="W136" s="320"/>
      <c r="X136" s="244"/>
      <c r="Y136" s="3"/>
      <c r="Z136" s="247">
        <f t="shared" si="28"/>
        <v>0</v>
      </c>
      <c r="AA136" s="30">
        <f t="shared" si="21"/>
        <v>0</v>
      </c>
      <c r="AB136" s="28">
        <f t="shared" si="29"/>
        <v>0</v>
      </c>
      <c r="AC136" s="28">
        <f t="shared" si="22"/>
        <v>0</v>
      </c>
      <c r="AE136" s="247" t="str">
        <f t="shared" si="30"/>
        <v/>
      </c>
      <c r="AF136" s="30" t="str">
        <f t="shared" si="31"/>
        <v/>
      </c>
      <c r="AG136" s="28" t="str">
        <f t="shared" si="32"/>
        <v/>
      </c>
    </row>
    <row r="137" spans="1:33" ht="12.75" customHeight="1" x14ac:dyDescent="0.25">
      <c r="A137" s="274">
        <f t="shared" si="33"/>
        <v>125</v>
      </c>
      <c r="B137" s="50"/>
      <c r="C137" s="631"/>
      <c r="D137" s="632"/>
      <c r="E137" s="631"/>
      <c r="F137" s="632"/>
      <c r="G137" s="316"/>
      <c r="H137" s="433"/>
      <c r="I137" s="216">
        <f t="shared" si="23"/>
        <v>0</v>
      </c>
      <c r="J137" s="50"/>
      <c r="K137" s="217"/>
      <c r="L137" s="51"/>
      <c r="M137" s="26">
        <f t="shared" si="24"/>
        <v>0</v>
      </c>
      <c r="N137" s="46" t="str">
        <f t="shared" si="19"/>
        <v xml:space="preserve"> </v>
      </c>
      <c r="O137" s="47">
        <f t="shared" si="25"/>
        <v>0</v>
      </c>
      <c r="P137" s="52"/>
      <c r="Q137" s="52"/>
      <c r="R137" s="215">
        <f t="shared" si="26"/>
        <v>0</v>
      </c>
      <c r="S137" s="228" t="str">
        <f t="shared" si="20"/>
        <v/>
      </c>
      <c r="T137" s="48" t="str">
        <f t="shared" si="27"/>
        <v/>
      </c>
      <c r="U137" s="320"/>
      <c r="V137" s="320"/>
      <c r="W137" s="320"/>
      <c r="X137" s="244"/>
      <c r="Y137" s="3"/>
      <c r="Z137" s="247">
        <f t="shared" si="28"/>
        <v>0</v>
      </c>
      <c r="AA137" s="30">
        <f t="shared" si="21"/>
        <v>0</v>
      </c>
      <c r="AB137" s="28">
        <f t="shared" si="29"/>
        <v>0</v>
      </c>
      <c r="AC137" s="28">
        <f t="shared" si="22"/>
        <v>0</v>
      </c>
      <c r="AE137" s="247" t="str">
        <f t="shared" si="30"/>
        <v/>
      </c>
      <c r="AF137" s="30" t="str">
        <f t="shared" si="31"/>
        <v/>
      </c>
      <c r="AG137" s="28" t="str">
        <f t="shared" si="32"/>
        <v/>
      </c>
    </row>
    <row r="138" spans="1:33" ht="12.75" customHeight="1" x14ac:dyDescent="0.25">
      <c r="A138" s="274">
        <f t="shared" si="33"/>
        <v>126</v>
      </c>
      <c r="B138" s="50"/>
      <c r="C138" s="631"/>
      <c r="D138" s="632"/>
      <c r="E138" s="631"/>
      <c r="F138" s="632"/>
      <c r="G138" s="316"/>
      <c r="H138" s="433"/>
      <c r="I138" s="216">
        <f t="shared" si="23"/>
        <v>0</v>
      </c>
      <c r="J138" s="50"/>
      <c r="K138" s="217"/>
      <c r="L138" s="51"/>
      <c r="M138" s="26">
        <f t="shared" si="24"/>
        <v>0</v>
      </c>
      <c r="N138" s="46" t="str">
        <f t="shared" si="19"/>
        <v xml:space="preserve"> </v>
      </c>
      <c r="O138" s="47">
        <f t="shared" si="25"/>
        <v>0</v>
      </c>
      <c r="P138" s="52"/>
      <c r="Q138" s="52"/>
      <c r="R138" s="215">
        <f t="shared" si="26"/>
        <v>0</v>
      </c>
      <c r="S138" s="228" t="str">
        <f t="shared" si="20"/>
        <v/>
      </c>
      <c r="T138" s="48" t="str">
        <f t="shared" si="27"/>
        <v/>
      </c>
      <c r="U138" s="320"/>
      <c r="V138" s="320"/>
      <c r="W138" s="320"/>
      <c r="X138" s="244"/>
      <c r="Y138" s="3"/>
      <c r="Z138" s="247">
        <f t="shared" si="28"/>
        <v>0</v>
      </c>
      <c r="AA138" s="30">
        <f t="shared" si="21"/>
        <v>0</v>
      </c>
      <c r="AB138" s="28">
        <f t="shared" si="29"/>
        <v>0</v>
      </c>
      <c r="AC138" s="28">
        <f t="shared" si="22"/>
        <v>0</v>
      </c>
      <c r="AE138" s="247" t="str">
        <f t="shared" si="30"/>
        <v/>
      </c>
      <c r="AF138" s="30" t="str">
        <f t="shared" si="31"/>
        <v/>
      </c>
      <c r="AG138" s="28" t="str">
        <f t="shared" si="32"/>
        <v/>
      </c>
    </row>
    <row r="139" spans="1:33" ht="12.75" customHeight="1" x14ac:dyDescent="0.25">
      <c r="A139" s="274">
        <f t="shared" si="33"/>
        <v>127</v>
      </c>
      <c r="B139" s="50"/>
      <c r="C139" s="631"/>
      <c r="D139" s="632"/>
      <c r="E139" s="631"/>
      <c r="F139" s="632"/>
      <c r="G139" s="316"/>
      <c r="H139" s="433"/>
      <c r="I139" s="216">
        <f t="shared" si="23"/>
        <v>0</v>
      </c>
      <c r="J139" s="50"/>
      <c r="K139" s="217"/>
      <c r="L139" s="51"/>
      <c r="M139" s="26">
        <f t="shared" si="24"/>
        <v>0</v>
      </c>
      <c r="N139" s="46" t="str">
        <f t="shared" si="19"/>
        <v xml:space="preserve"> </v>
      </c>
      <c r="O139" s="47">
        <f t="shared" si="25"/>
        <v>0</v>
      </c>
      <c r="P139" s="52"/>
      <c r="Q139" s="52"/>
      <c r="R139" s="215">
        <f t="shared" si="26"/>
        <v>0</v>
      </c>
      <c r="S139" s="228" t="str">
        <f t="shared" si="20"/>
        <v/>
      </c>
      <c r="T139" s="48" t="str">
        <f t="shared" si="27"/>
        <v/>
      </c>
      <c r="U139" s="320"/>
      <c r="V139" s="320"/>
      <c r="W139" s="320"/>
      <c r="X139" s="244"/>
      <c r="Y139" s="3"/>
      <c r="Z139" s="247">
        <f t="shared" si="28"/>
        <v>0</v>
      </c>
      <c r="AA139" s="30">
        <f t="shared" si="21"/>
        <v>0</v>
      </c>
      <c r="AB139" s="28">
        <f t="shared" si="29"/>
        <v>0</v>
      </c>
      <c r="AC139" s="28">
        <f t="shared" si="22"/>
        <v>0</v>
      </c>
      <c r="AE139" s="247" t="str">
        <f t="shared" si="30"/>
        <v/>
      </c>
      <c r="AF139" s="30" t="str">
        <f t="shared" si="31"/>
        <v/>
      </c>
      <c r="AG139" s="28" t="str">
        <f t="shared" si="32"/>
        <v/>
      </c>
    </row>
    <row r="140" spans="1:33" ht="12.75" customHeight="1" x14ac:dyDescent="0.25">
      <c r="A140" s="274">
        <f t="shared" si="33"/>
        <v>128</v>
      </c>
      <c r="B140" s="50"/>
      <c r="C140" s="631"/>
      <c r="D140" s="632"/>
      <c r="E140" s="631"/>
      <c r="F140" s="632"/>
      <c r="G140" s="316"/>
      <c r="H140" s="433"/>
      <c r="I140" s="216">
        <f t="shared" si="23"/>
        <v>0</v>
      </c>
      <c r="J140" s="50"/>
      <c r="K140" s="217"/>
      <c r="L140" s="51"/>
      <c r="M140" s="26">
        <f t="shared" si="24"/>
        <v>0</v>
      </c>
      <c r="N140" s="46" t="str">
        <f t="shared" si="19"/>
        <v xml:space="preserve"> </v>
      </c>
      <c r="O140" s="47">
        <f t="shared" si="25"/>
        <v>0</v>
      </c>
      <c r="P140" s="52"/>
      <c r="Q140" s="52"/>
      <c r="R140" s="215">
        <f t="shared" si="26"/>
        <v>0</v>
      </c>
      <c r="S140" s="228" t="str">
        <f t="shared" si="20"/>
        <v/>
      </c>
      <c r="T140" s="48" t="str">
        <f t="shared" si="27"/>
        <v/>
      </c>
      <c r="U140" s="320"/>
      <c r="V140" s="320"/>
      <c r="W140" s="320"/>
      <c r="X140" s="244"/>
      <c r="Y140" s="3"/>
      <c r="Z140" s="247">
        <f t="shared" si="28"/>
        <v>0</v>
      </c>
      <c r="AA140" s="30">
        <f t="shared" si="21"/>
        <v>0</v>
      </c>
      <c r="AB140" s="28">
        <f t="shared" si="29"/>
        <v>0</v>
      </c>
      <c r="AC140" s="28">
        <f t="shared" si="22"/>
        <v>0</v>
      </c>
      <c r="AE140" s="247" t="str">
        <f t="shared" si="30"/>
        <v/>
      </c>
      <c r="AF140" s="30" t="str">
        <f t="shared" si="31"/>
        <v/>
      </c>
      <c r="AG140" s="28" t="str">
        <f t="shared" si="32"/>
        <v/>
      </c>
    </row>
    <row r="141" spans="1:33" ht="12.75" customHeight="1" x14ac:dyDescent="0.25">
      <c r="A141" s="274">
        <f t="shared" si="33"/>
        <v>129</v>
      </c>
      <c r="B141" s="50"/>
      <c r="C141" s="631"/>
      <c r="D141" s="632"/>
      <c r="E141" s="631"/>
      <c r="F141" s="632"/>
      <c r="G141" s="316"/>
      <c r="H141" s="433"/>
      <c r="I141" s="216">
        <f t="shared" si="23"/>
        <v>0</v>
      </c>
      <c r="J141" s="50"/>
      <c r="K141" s="217"/>
      <c r="L141" s="51"/>
      <c r="M141" s="26">
        <f t="shared" si="24"/>
        <v>0</v>
      </c>
      <c r="N141" s="46" t="str">
        <f t="shared" ref="N141:N204" si="35">IF(K141&lt;=0.5,IF(M141&gt;0.5,"Fail"," "),IF(K141&lt;=0.8,IF(M141&gt;0.8,"Fail"," ")," "))</f>
        <v xml:space="preserve"> </v>
      </c>
      <c r="O141" s="47">
        <f t="shared" si="25"/>
        <v>0</v>
      </c>
      <c r="P141" s="52"/>
      <c r="Q141" s="52"/>
      <c r="R141" s="215">
        <f t="shared" si="26"/>
        <v>0</v>
      </c>
      <c r="S141" s="228" t="str">
        <f t="shared" ref="S141:S204" si="36">IF(J141&gt;0,IF(R141*12&gt;L141,"Fail",""),"")</f>
        <v/>
      </c>
      <c r="T141" s="48" t="str">
        <f t="shared" si="27"/>
        <v/>
      </c>
      <c r="U141" s="320"/>
      <c r="V141" s="320"/>
      <c r="W141" s="320"/>
      <c r="X141" s="244"/>
      <c r="Y141" s="3"/>
      <c r="Z141" s="247">
        <f t="shared" si="28"/>
        <v>0</v>
      </c>
      <c r="AA141" s="30">
        <f t="shared" ref="AA141:AA204" si="37">IF(I141=1,$M$7,IF(I141=2,$N$7,IF(I141=3,$O$7,IF(I141=4,$P$7,IF(I141=5,$Q$7,IF(I141=6,$R$7,IF(I141=7,$S$7,IF(I141=8,$T$7,Z141))))))))</f>
        <v>0</v>
      </c>
      <c r="AB141" s="28">
        <f t="shared" si="29"/>
        <v>0</v>
      </c>
      <c r="AC141" s="28">
        <f t="shared" ref="AC141:AC204" si="38">(K141*AA141)</f>
        <v>0</v>
      </c>
      <c r="AE141" s="247" t="str">
        <f t="shared" si="30"/>
        <v/>
      </c>
      <c r="AF141" s="30" t="str">
        <f t="shared" si="31"/>
        <v/>
      </c>
      <c r="AG141" s="28" t="str">
        <f t="shared" si="32"/>
        <v/>
      </c>
    </row>
    <row r="142" spans="1:33" ht="12.75" customHeight="1" x14ac:dyDescent="0.25">
      <c r="A142" s="274">
        <f t="shared" si="33"/>
        <v>130</v>
      </c>
      <c r="B142" s="50"/>
      <c r="C142" s="631"/>
      <c r="D142" s="632"/>
      <c r="E142" s="631"/>
      <c r="F142" s="632"/>
      <c r="G142" s="316"/>
      <c r="H142" s="433"/>
      <c r="I142" s="216">
        <f t="shared" ref="I142:I205" si="39">IF(C142&lt;&gt;"",IF(H142&lt;1,1,(H142*1.5)),0)</f>
        <v>0</v>
      </c>
      <c r="J142" s="50"/>
      <c r="K142" s="217"/>
      <c r="L142" s="51"/>
      <c r="M142" s="26">
        <f t="shared" ref="M142:M205" si="40">IF(OR(C142="VACANT",K142=0),0,(L142/AB142))</f>
        <v>0</v>
      </c>
      <c r="N142" s="46" t="str">
        <f t="shared" si="35"/>
        <v xml:space="preserve"> </v>
      </c>
      <c r="O142" s="47">
        <f t="shared" ref="O142:O205" si="41">+AC142/12*0.3</f>
        <v>0</v>
      </c>
      <c r="P142" s="52"/>
      <c r="Q142" s="52"/>
      <c r="R142" s="215">
        <f t="shared" ref="R142:R205" si="42">P142-Q142</f>
        <v>0</v>
      </c>
      <c r="S142" s="228" t="str">
        <f t="shared" si="36"/>
        <v/>
      </c>
      <c r="T142" s="48" t="str">
        <f t="shared" ref="T142:T205" si="43">IF(C142="Vacant","",IF(R142&gt;0,IF(R142&gt;O142,"Fail",""),""))</f>
        <v/>
      </c>
      <c r="U142" s="320"/>
      <c r="V142" s="320"/>
      <c r="W142" s="320"/>
      <c r="X142" s="244"/>
      <c r="Y142" s="3"/>
      <c r="Z142" s="247">
        <f t="shared" ref="Z142:Z205" si="44">IF(I142=1.5,$M$8,IF(I142=2.5,$N$8,IF(I142=3.5,$O$8,IF(I142=4.5,$P$8,IF(I142=5.5,$Q$8,IF(I142=6.5,$R$8,IF(I142=7.5,$S$8,IF(I142=8.5,$T$8,0))))))))</f>
        <v>0</v>
      </c>
      <c r="AA142" s="30">
        <f t="shared" si="37"/>
        <v>0</v>
      </c>
      <c r="AB142" s="28">
        <f t="shared" ref="AB142:AB205" si="45">IF(J142=1,$M$7,IF(J142=2,$N$7,IF(J142=3,$O$7,IF(J142=4,$P$7,IF(J142=5,$Q$7,IF(J142=6,$R$7,IF(J142=7,$S$7,IF(J142=8,$T$7,0))))))))</f>
        <v>0</v>
      </c>
      <c r="AC142" s="28">
        <f t="shared" si="38"/>
        <v>0</v>
      </c>
      <c r="AE142" s="247" t="str">
        <f t="shared" ref="AE142:AE205" si="46">IF(Q142&gt;=1,1,"")</f>
        <v/>
      </c>
      <c r="AF142" s="30" t="str">
        <f t="shared" ref="AF142:AF205" si="47">IF(AE142=1,H142,"")</f>
        <v/>
      </c>
      <c r="AG142" s="28" t="str">
        <f t="shared" ref="AG142:AG205" si="48">IF(AE142=1,P142,"")</f>
        <v/>
      </c>
    </row>
    <row r="143" spans="1:33" ht="12.75" customHeight="1" x14ac:dyDescent="0.25">
      <c r="A143" s="274">
        <f t="shared" ref="A143:A206" si="49">A142+1</f>
        <v>131</v>
      </c>
      <c r="B143" s="50"/>
      <c r="C143" s="631"/>
      <c r="D143" s="632"/>
      <c r="E143" s="631"/>
      <c r="F143" s="632"/>
      <c r="G143" s="316"/>
      <c r="H143" s="433"/>
      <c r="I143" s="216">
        <f t="shared" si="39"/>
        <v>0</v>
      </c>
      <c r="J143" s="50"/>
      <c r="K143" s="217"/>
      <c r="L143" s="51"/>
      <c r="M143" s="26">
        <f t="shared" si="40"/>
        <v>0</v>
      </c>
      <c r="N143" s="46" t="str">
        <f t="shared" si="35"/>
        <v xml:space="preserve"> </v>
      </c>
      <c r="O143" s="47">
        <f t="shared" si="41"/>
        <v>0</v>
      </c>
      <c r="P143" s="52"/>
      <c r="Q143" s="52"/>
      <c r="R143" s="215">
        <f t="shared" si="42"/>
        <v>0</v>
      </c>
      <c r="S143" s="228" t="str">
        <f t="shared" si="36"/>
        <v/>
      </c>
      <c r="T143" s="48" t="str">
        <f t="shared" si="43"/>
        <v/>
      </c>
      <c r="U143" s="320"/>
      <c r="V143" s="320"/>
      <c r="W143" s="320"/>
      <c r="X143" s="244"/>
      <c r="Y143" s="3"/>
      <c r="Z143" s="247">
        <f t="shared" si="44"/>
        <v>0</v>
      </c>
      <c r="AA143" s="30">
        <f t="shared" si="37"/>
        <v>0</v>
      </c>
      <c r="AB143" s="28">
        <f t="shared" si="45"/>
        <v>0</v>
      </c>
      <c r="AC143" s="28">
        <f t="shared" si="38"/>
        <v>0</v>
      </c>
      <c r="AE143" s="247" t="str">
        <f t="shared" si="46"/>
        <v/>
      </c>
      <c r="AF143" s="30" t="str">
        <f t="shared" si="47"/>
        <v/>
      </c>
      <c r="AG143" s="28" t="str">
        <f t="shared" si="48"/>
        <v/>
      </c>
    </row>
    <row r="144" spans="1:33" ht="12.75" customHeight="1" x14ac:dyDescent="0.25">
      <c r="A144" s="274">
        <f t="shared" si="49"/>
        <v>132</v>
      </c>
      <c r="B144" s="50"/>
      <c r="C144" s="631"/>
      <c r="D144" s="632"/>
      <c r="E144" s="631"/>
      <c r="F144" s="632"/>
      <c r="G144" s="316"/>
      <c r="H144" s="433"/>
      <c r="I144" s="216">
        <f t="shared" si="39"/>
        <v>0</v>
      </c>
      <c r="J144" s="50"/>
      <c r="K144" s="217"/>
      <c r="L144" s="51"/>
      <c r="M144" s="26">
        <f t="shared" si="40"/>
        <v>0</v>
      </c>
      <c r="N144" s="46" t="str">
        <f t="shared" si="35"/>
        <v xml:space="preserve"> </v>
      </c>
      <c r="O144" s="47">
        <f t="shared" si="41"/>
        <v>0</v>
      </c>
      <c r="P144" s="52"/>
      <c r="Q144" s="52"/>
      <c r="R144" s="215">
        <f t="shared" si="42"/>
        <v>0</v>
      </c>
      <c r="S144" s="228" t="str">
        <f t="shared" si="36"/>
        <v/>
      </c>
      <c r="T144" s="48" t="str">
        <f t="shared" si="43"/>
        <v/>
      </c>
      <c r="U144" s="320"/>
      <c r="V144" s="320"/>
      <c r="W144" s="320"/>
      <c r="X144" s="244"/>
      <c r="Y144" s="3"/>
      <c r="Z144" s="247">
        <f t="shared" si="44"/>
        <v>0</v>
      </c>
      <c r="AA144" s="30">
        <f t="shared" si="37"/>
        <v>0</v>
      </c>
      <c r="AB144" s="28">
        <f t="shared" si="45"/>
        <v>0</v>
      </c>
      <c r="AC144" s="28">
        <f t="shared" si="38"/>
        <v>0</v>
      </c>
      <c r="AE144" s="247" t="str">
        <f t="shared" si="46"/>
        <v/>
      </c>
      <c r="AF144" s="30" t="str">
        <f t="shared" si="47"/>
        <v/>
      </c>
      <c r="AG144" s="28" t="str">
        <f t="shared" si="48"/>
        <v/>
      </c>
    </row>
    <row r="145" spans="1:33" ht="12.75" customHeight="1" x14ac:dyDescent="0.25">
      <c r="A145" s="274">
        <f t="shared" si="49"/>
        <v>133</v>
      </c>
      <c r="B145" s="50"/>
      <c r="C145" s="631"/>
      <c r="D145" s="632"/>
      <c r="E145" s="631"/>
      <c r="F145" s="632"/>
      <c r="G145" s="316"/>
      <c r="H145" s="433"/>
      <c r="I145" s="216">
        <f t="shared" si="39"/>
        <v>0</v>
      </c>
      <c r="J145" s="50"/>
      <c r="K145" s="217"/>
      <c r="L145" s="51"/>
      <c r="M145" s="26">
        <f t="shared" si="40"/>
        <v>0</v>
      </c>
      <c r="N145" s="46" t="str">
        <f t="shared" si="35"/>
        <v xml:space="preserve"> </v>
      </c>
      <c r="O145" s="47">
        <f t="shared" si="41"/>
        <v>0</v>
      </c>
      <c r="P145" s="52"/>
      <c r="Q145" s="52"/>
      <c r="R145" s="215">
        <f t="shared" si="42"/>
        <v>0</v>
      </c>
      <c r="S145" s="228" t="str">
        <f t="shared" si="36"/>
        <v/>
      </c>
      <c r="T145" s="48" t="str">
        <f t="shared" si="43"/>
        <v/>
      </c>
      <c r="U145" s="320"/>
      <c r="V145" s="320"/>
      <c r="W145" s="320"/>
      <c r="X145" s="244"/>
      <c r="Y145" s="3"/>
      <c r="Z145" s="247">
        <f t="shared" si="44"/>
        <v>0</v>
      </c>
      <c r="AA145" s="30">
        <f t="shared" si="37"/>
        <v>0</v>
      </c>
      <c r="AB145" s="28">
        <f t="shared" si="45"/>
        <v>0</v>
      </c>
      <c r="AC145" s="28">
        <f t="shared" si="38"/>
        <v>0</v>
      </c>
      <c r="AE145" s="247" t="str">
        <f t="shared" si="46"/>
        <v/>
      </c>
      <c r="AF145" s="30" t="str">
        <f t="shared" si="47"/>
        <v/>
      </c>
      <c r="AG145" s="28" t="str">
        <f t="shared" si="48"/>
        <v/>
      </c>
    </row>
    <row r="146" spans="1:33" ht="12.75" customHeight="1" x14ac:dyDescent="0.25">
      <c r="A146" s="274">
        <f t="shared" si="49"/>
        <v>134</v>
      </c>
      <c r="B146" s="50"/>
      <c r="C146" s="631"/>
      <c r="D146" s="632"/>
      <c r="E146" s="631"/>
      <c r="F146" s="632"/>
      <c r="G146" s="316"/>
      <c r="H146" s="433"/>
      <c r="I146" s="216">
        <f t="shared" si="39"/>
        <v>0</v>
      </c>
      <c r="J146" s="50"/>
      <c r="K146" s="217"/>
      <c r="L146" s="51"/>
      <c r="M146" s="26">
        <f t="shared" si="40"/>
        <v>0</v>
      </c>
      <c r="N146" s="46" t="str">
        <f t="shared" si="35"/>
        <v xml:space="preserve"> </v>
      </c>
      <c r="O146" s="47">
        <f t="shared" si="41"/>
        <v>0</v>
      </c>
      <c r="P146" s="52"/>
      <c r="Q146" s="52"/>
      <c r="R146" s="215">
        <f t="shared" si="42"/>
        <v>0</v>
      </c>
      <c r="S146" s="228" t="str">
        <f t="shared" si="36"/>
        <v/>
      </c>
      <c r="T146" s="48" t="str">
        <f t="shared" si="43"/>
        <v/>
      </c>
      <c r="U146" s="320"/>
      <c r="V146" s="320"/>
      <c r="W146" s="320"/>
      <c r="X146" s="244"/>
      <c r="Y146" s="3"/>
      <c r="Z146" s="247">
        <f t="shared" si="44"/>
        <v>0</v>
      </c>
      <c r="AA146" s="30">
        <f t="shared" si="37"/>
        <v>0</v>
      </c>
      <c r="AB146" s="28">
        <f t="shared" si="45"/>
        <v>0</v>
      </c>
      <c r="AC146" s="28">
        <f t="shared" si="38"/>
        <v>0</v>
      </c>
      <c r="AE146" s="247" t="str">
        <f t="shared" si="46"/>
        <v/>
      </c>
      <c r="AF146" s="30" t="str">
        <f t="shared" si="47"/>
        <v/>
      </c>
      <c r="AG146" s="28" t="str">
        <f t="shared" si="48"/>
        <v/>
      </c>
    </row>
    <row r="147" spans="1:33" ht="12.75" customHeight="1" x14ac:dyDescent="0.25">
      <c r="A147" s="274">
        <f t="shared" si="49"/>
        <v>135</v>
      </c>
      <c r="B147" s="50"/>
      <c r="C147" s="631"/>
      <c r="D147" s="632"/>
      <c r="E147" s="631"/>
      <c r="F147" s="632"/>
      <c r="G147" s="316"/>
      <c r="H147" s="433"/>
      <c r="I147" s="216">
        <f t="shared" si="39"/>
        <v>0</v>
      </c>
      <c r="J147" s="50"/>
      <c r="K147" s="217"/>
      <c r="L147" s="51"/>
      <c r="M147" s="26">
        <f t="shared" si="40"/>
        <v>0</v>
      </c>
      <c r="N147" s="46" t="str">
        <f t="shared" si="35"/>
        <v xml:space="preserve"> </v>
      </c>
      <c r="O147" s="47">
        <f t="shared" si="41"/>
        <v>0</v>
      </c>
      <c r="P147" s="52"/>
      <c r="Q147" s="52"/>
      <c r="R147" s="215">
        <f t="shared" si="42"/>
        <v>0</v>
      </c>
      <c r="S147" s="228" t="str">
        <f t="shared" si="36"/>
        <v/>
      </c>
      <c r="T147" s="48" t="str">
        <f t="shared" si="43"/>
        <v/>
      </c>
      <c r="U147" s="320"/>
      <c r="V147" s="320"/>
      <c r="W147" s="320"/>
      <c r="X147" s="244"/>
      <c r="Y147" s="3"/>
      <c r="Z147" s="247">
        <f t="shared" si="44"/>
        <v>0</v>
      </c>
      <c r="AA147" s="30">
        <f t="shared" si="37"/>
        <v>0</v>
      </c>
      <c r="AB147" s="28">
        <f t="shared" si="45"/>
        <v>0</v>
      </c>
      <c r="AC147" s="28">
        <f t="shared" si="38"/>
        <v>0</v>
      </c>
      <c r="AE147" s="247" t="str">
        <f t="shared" si="46"/>
        <v/>
      </c>
      <c r="AF147" s="30" t="str">
        <f t="shared" si="47"/>
        <v/>
      </c>
      <c r="AG147" s="28" t="str">
        <f t="shared" si="48"/>
        <v/>
      </c>
    </row>
    <row r="148" spans="1:33" ht="12.75" customHeight="1" x14ac:dyDescent="0.25">
      <c r="A148" s="274">
        <f t="shared" si="49"/>
        <v>136</v>
      </c>
      <c r="B148" s="50"/>
      <c r="C148" s="631"/>
      <c r="D148" s="632"/>
      <c r="E148" s="631"/>
      <c r="F148" s="632"/>
      <c r="G148" s="316"/>
      <c r="H148" s="433"/>
      <c r="I148" s="216">
        <f t="shared" si="39"/>
        <v>0</v>
      </c>
      <c r="J148" s="50"/>
      <c r="K148" s="217"/>
      <c r="L148" s="51"/>
      <c r="M148" s="26">
        <f t="shared" si="40"/>
        <v>0</v>
      </c>
      <c r="N148" s="46" t="str">
        <f t="shared" si="35"/>
        <v xml:space="preserve"> </v>
      </c>
      <c r="O148" s="47">
        <f t="shared" si="41"/>
        <v>0</v>
      </c>
      <c r="P148" s="52"/>
      <c r="Q148" s="52"/>
      <c r="R148" s="215">
        <f t="shared" si="42"/>
        <v>0</v>
      </c>
      <c r="S148" s="228" t="str">
        <f t="shared" si="36"/>
        <v/>
      </c>
      <c r="T148" s="48" t="str">
        <f t="shared" si="43"/>
        <v/>
      </c>
      <c r="U148" s="320"/>
      <c r="V148" s="320"/>
      <c r="W148" s="320"/>
      <c r="X148" s="244"/>
      <c r="Y148" s="3"/>
      <c r="Z148" s="247">
        <f t="shared" si="44"/>
        <v>0</v>
      </c>
      <c r="AA148" s="30">
        <f t="shared" si="37"/>
        <v>0</v>
      </c>
      <c r="AB148" s="28">
        <f t="shared" si="45"/>
        <v>0</v>
      </c>
      <c r="AC148" s="28">
        <f t="shared" si="38"/>
        <v>0</v>
      </c>
      <c r="AE148" s="247" t="str">
        <f t="shared" si="46"/>
        <v/>
      </c>
      <c r="AF148" s="30" t="str">
        <f t="shared" si="47"/>
        <v/>
      </c>
      <c r="AG148" s="28" t="str">
        <f t="shared" si="48"/>
        <v/>
      </c>
    </row>
    <row r="149" spans="1:33" ht="12.75" customHeight="1" x14ac:dyDescent="0.25">
      <c r="A149" s="274">
        <f t="shared" si="49"/>
        <v>137</v>
      </c>
      <c r="B149" s="50"/>
      <c r="C149" s="631"/>
      <c r="D149" s="632"/>
      <c r="E149" s="631"/>
      <c r="F149" s="632"/>
      <c r="G149" s="316"/>
      <c r="H149" s="433"/>
      <c r="I149" s="216">
        <f t="shared" si="39"/>
        <v>0</v>
      </c>
      <c r="J149" s="50"/>
      <c r="K149" s="217"/>
      <c r="L149" s="51"/>
      <c r="M149" s="26">
        <f t="shared" si="40"/>
        <v>0</v>
      </c>
      <c r="N149" s="46" t="str">
        <f t="shared" si="35"/>
        <v xml:space="preserve"> </v>
      </c>
      <c r="O149" s="47">
        <f t="shared" si="41"/>
        <v>0</v>
      </c>
      <c r="P149" s="52"/>
      <c r="Q149" s="52"/>
      <c r="R149" s="215">
        <f t="shared" si="42"/>
        <v>0</v>
      </c>
      <c r="S149" s="228" t="str">
        <f t="shared" si="36"/>
        <v/>
      </c>
      <c r="T149" s="48" t="str">
        <f t="shared" si="43"/>
        <v/>
      </c>
      <c r="U149" s="320"/>
      <c r="V149" s="320"/>
      <c r="W149" s="320"/>
      <c r="X149" s="244"/>
      <c r="Y149" s="3"/>
      <c r="Z149" s="247">
        <f t="shared" si="44"/>
        <v>0</v>
      </c>
      <c r="AA149" s="30">
        <f t="shared" si="37"/>
        <v>0</v>
      </c>
      <c r="AB149" s="28">
        <f t="shared" si="45"/>
        <v>0</v>
      </c>
      <c r="AC149" s="28">
        <f t="shared" si="38"/>
        <v>0</v>
      </c>
      <c r="AE149" s="247" t="str">
        <f t="shared" si="46"/>
        <v/>
      </c>
      <c r="AF149" s="30" t="str">
        <f t="shared" si="47"/>
        <v/>
      </c>
      <c r="AG149" s="28" t="str">
        <f t="shared" si="48"/>
        <v/>
      </c>
    </row>
    <row r="150" spans="1:33" ht="12.75" customHeight="1" x14ac:dyDescent="0.25">
      <c r="A150" s="274">
        <f t="shared" si="49"/>
        <v>138</v>
      </c>
      <c r="B150" s="50"/>
      <c r="C150" s="631"/>
      <c r="D150" s="632"/>
      <c r="E150" s="631"/>
      <c r="F150" s="632"/>
      <c r="G150" s="316"/>
      <c r="H150" s="433"/>
      <c r="I150" s="216">
        <f t="shared" si="39"/>
        <v>0</v>
      </c>
      <c r="J150" s="50"/>
      <c r="K150" s="217"/>
      <c r="L150" s="51"/>
      <c r="M150" s="26">
        <f t="shared" si="40"/>
        <v>0</v>
      </c>
      <c r="N150" s="46" t="str">
        <f t="shared" si="35"/>
        <v xml:space="preserve"> </v>
      </c>
      <c r="O150" s="47">
        <f t="shared" si="41"/>
        <v>0</v>
      </c>
      <c r="P150" s="52"/>
      <c r="Q150" s="52"/>
      <c r="R150" s="215">
        <f t="shared" si="42"/>
        <v>0</v>
      </c>
      <c r="S150" s="228" t="str">
        <f t="shared" si="36"/>
        <v/>
      </c>
      <c r="T150" s="48" t="str">
        <f t="shared" si="43"/>
        <v/>
      </c>
      <c r="U150" s="320"/>
      <c r="V150" s="320"/>
      <c r="W150" s="320"/>
      <c r="X150" s="244"/>
      <c r="Y150" s="3"/>
      <c r="Z150" s="247">
        <f t="shared" si="44"/>
        <v>0</v>
      </c>
      <c r="AA150" s="30">
        <f t="shared" si="37"/>
        <v>0</v>
      </c>
      <c r="AB150" s="28">
        <f t="shared" si="45"/>
        <v>0</v>
      </c>
      <c r="AC150" s="28">
        <f t="shared" si="38"/>
        <v>0</v>
      </c>
      <c r="AE150" s="247" t="str">
        <f t="shared" si="46"/>
        <v/>
      </c>
      <c r="AF150" s="30" t="str">
        <f t="shared" si="47"/>
        <v/>
      </c>
      <c r="AG150" s="28" t="str">
        <f t="shared" si="48"/>
        <v/>
      </c>
    </row>
    <row r="151" spans="1:33" ht="12.75" customHeight="1" x14ac:dyDescent="0.25">
      <c r="A151" s="274">
        <f t="shared" si="49"/>
        <v>139</v>
      </c>
      <c r="B151" s="50"/>
      <c r="C151" s="631"/>
      <c r="D151" s="632"/>
      <c r="E151" s="631"/>
      <c r="F151" s="632"/>
      <c r="G151" s="316"/>
      <c r="H151" s="433"/>
      <c r="I151" s="216">
        <f t="shared" si="39"/>
        <v>0</v>
      </c>
      <c r="J151" s="50"/>
      <c r="K151" s="217"/>
      <c r="L151" s="51"/>
      <c r="M151" s="26">
        <f t="shared" si="40"/>
        <v>0</v>
      </c>
      <c r="N151" s="46" t="str">
        <f t="shared" si="35"/>
        <v xml:space="preserve"> </v>
      </c>
      <c r="O151" s="47">
        <f t="shared" si="41"/>
        <v>0</v>
      </c>
      <c r="P151" s="52"/>
      <c r="Q151" s="52"/>
      <c r="R151" s="215">
        <f t="shared" si="42"/>
        <v>0</v>
      </c>
      <c r="S151" s="228" t="str">
        <f t="shared" si="36"/>
        <v/>
      </c>
      <c r="T151" s="48" t="str">
        <f t="shared" si="43"/>
        <v/>
      </c>
      <c r="U151" s="320"/>
      <c r="V151" s="320"/>
      <c r="W151" s="320"/>
      <c r="X151" s="244"/>
      <c r="Y151" s="3"/>
      <c r="Z151" s="247">
        <f t="shared" si="44"/>
        <v>0</v>
      </c>
      <c r="AA151" s="30">
        <f t="shared" si="37"/>
        <v>0</v>
      </c>
      <c r="AB151" s="28">
        <f t="shared" si="45"/>
        <v>0</v>
      </c>
      <c r="AC151" s="28">
        <f t="shared" si="38"/>
        <v>0</v>
      </c>
      <c r="AE151" s="247" t="str">
        <f t="shared" si="46"/>
        <v/>
      </c>
      <c r="AF151" s="30" t="str">
        <f t="shared" si="47"/>
        <v/>
      </c>
      <c r="AG151" s="28" t="str">
        <f t="shared" si="48"/>
        <v/>
      </c>
    </row>
    <row r="152" spans="1:33" ht="12.75" customHeight="1" x14ac:dyDescent="0.25">
      <c r="A152" s="274">
        <f t="shared" si="49"/>
        <v>140</v>
      </c>
      <c r="B152" s="50"/>
      <c r="C152" s="631"/>
      <c r="D152" s="632"/>
      <c r="E152" s="631"/>
      <c r="F152" s="632"/>
      <c r="G152" s="316"/>
      <c r="H152" s="433"/>
      <c r="I152" s="216">
        <f t="shared" si="39"/>
        <v>0</v>
      </c>
      <c r="J152" s="50"/>
      <c r="K152" s="217"/>
      <c r="L152" s="51"/>
      <c r="M152" s="26">
        <f t="shared" si="40"/>
        <v>0</v>
      </c>
      <c r="N152" s="46" t="str">
        <f t="shared" si="35"/>
        <v xml:space="preserve"> </v>
      </c>
      <c r="O152" s="47">
        <f t="shared" si="41"/>
        <v>0</v>
      </c>
      <c r="P152" s="52"/>
      <c r="Q152" s="52"/>
      <c r="R152" s="215">
        <f t="shared" si="42"/>
        <v>0</v>
      </c>
      <c r="S152" s="228" t="str">
        <f t="shared" si="36"/>
        <v/>
      </c>
      <c r="T152" s="48" t="str">
        <f t="shared" si="43"/>
        <v/>
      </c>
      <c r="U152" s="320"/>
      <c r="V152" s="320"/>
      <c r="W152" s="320"/>
      <c r="X152" s="244"/>
      <c r="Y152" s="3"/>
      <c r="Z152" s="247">
        <f t="shared" si="44"/>
        <v>0</v>
      </c>
      <c r="AA152" s="30">
        <f t="shared" si="37"/>
        <v>0</v>
      </c>
      <c r="AB152" s="28">
        <f t="shared" si="45"/>
        <v>0</v>
      </c>
      <c r="AC152" s="28">
        <f t="shared" si="38"/>
        <v>0</v>
      </c>
      <c r="AE152" s="247" t="str">
        <f t="shared" si="46"/>
        <v/>
      </c>
      <c r="AF152" s="30" t="str">
        <f t="shared" si="47"/>
        <v/>
      </c>
      <c r="AG152" s="28" t="str">
        <f t="shared" si="48"/>
        <v/>
      </c>
    </row>
    <row r="153" spans="1:33" ht="12.75" customHeight="1" x14ac:dyDescent="0.25">
      <c r="A153" s="274">
        <f t="shared" si="49"/>
        <v>141</v>
      </c>
      <c r="B153" s="50"/>
      <c r="C153" s="631"/>
      <c r="D153" s="632"/>
      <c r="E153" s="631"/>
      <c r="F153" s="632"/>
      <c r="G153" s="316"/>
      <c r="H153" s="433"/>
      <c r="I153" s="216">
        <f t="shared" si="39"/>
        <v>0</v>
      </c>
      <c r="J153" s="50"/>
      <c r="K153" s="217"/>
      <c r="L153" s="51"/>
      <c r="M153" s="26">
        <f t="shared" si="40"/>
        <v>0</v>
      </c>
      <c r="N153" s="46" t="str">
        <f t="shared" si="35"/>
        <v xml:space="preserve"> </v>
      </c>
      <c r="O153" s="47">
        <f t="shared" si="41"/>
        <v>0</v>
      </c>
      <c r="P153" s="52"/>
      <c r="Q153" s="52"/>
      <c r="R153" s="215">
        <f t="shared" si="42"/>
        <v>0</v>
      </c>
      <c r="S153" s="228" t="str">
        <f t="shared" si="36"/>
        <v/>
      </c>
      <c r="T153" s="48" t="str">
        <f t="shared" si="43"/>
        <v/>
      </c>
      <c r="U153" s="320"/>
      <c r="V153" s="320"/>
      <c r="W153" s="320"/>
      <c r="X153" s="244"/>
      <c r="Y153" s="3"/>
      <c r="Z153" s="247">
        <f t="shared" si="44"/>
        <v>0</v>
      </c>
      <c r="AA153" s="30">
        <f t="shared" si="37"/>
        <v>0</v>
      </c>
      <c r="AB153" s="28">
        <f t="shared" si="45"/>
        <v>0</v>
      </c>
      <c r="AC153" s="28">
        <f t="shared" si="38"/>
        <v>0</v>
      </c>
      <c r="AE153" s="247" t="str">
        <f t="shared" si="46"/>
        <v/>
      </c>
      <c r="AF153" s="30" t="str">
        <f t="shared" si="47"/>
        <v/>
      </c>
      <c r="AG153" s="28" t="str">
        <f t="shared" si="48"/>
        <v/>
      </c>
    </row>
    <row r="154" spans="1:33" ht="12.75" customHeight="1" x14ac:dyDescent="0.25">
      <c r="A154" s="274">
        <f t="shared" si="49"/>
        <v>142</v>
      </c>
      <c r="B154" s="50"/>
      <c r="C154" s="631"/>
      <c r="D154" s="632"/>
      <c r="E154" s="631"/>
      <c r="F154" s="632"/>
      <c r="G154" s="316"/>
      <c r="H154" s="433"/>
      <c r="I154" s="216">
        <f t="shared" si="39"/>
        <v>0</v>
      </c>
      <c r="J154" s="50"/>
      <c r="K154" s="217"/>
      <c r="L154" s="51"/>
      <c r="M154" s="26">
        <f t="shared" si="40"/>
        <v>0</v>
      </c>
      <c r="N154" s="46" t="str">
        <f t="shared" si="35"/>
        <v xml:space="preserve"> </v>
      </c>
      <c r="O154" s="47">
        <f t="shared" si="41"/>
        <v>0</v>
      </c>
      <c r="P154" s="52"/>
      <c r="Q154" s="52"/>
      <c r="R154" s="215">
        <f t="shared" si="42"/>
        <v>0</v>
      </c>
      <c r="S154" s="228" t="str">
        <f t="shared" si="36"/>
        <v/>
      </c>
      <c r="T154" s="48" t="str">
        <f t="shared" si="43"/>
        <v/>
      </c>
      <c r="U154" s="320"/>
      <c r="V154" s="320"/>
      <c r="W154" s="320"/>
      <c r="X154" s="244"/>
      <c r="Y154" s="3"/>
      <c r="Z154" s="247">
        <f t="shared" si="44"/>
        <v>0</v>
      </c>
      <c r="AA154" s="30">
        <f t="shared" si="37"/>
        <v>0</v>
      </c>
      <c r="AB154" s="28">
        <f t="shared" si="45"/>
        <v>0</v>
      </c>
      <c r="AC154" s="28">
        <f t="shared" si="38"/>
        <v>0</v>
      </c>
      <c r="AE154" s="247" t="str">
        <f t="shared" si="46"/>
        <v/>
      </c>
      <c r="AF154" s="30" t="str">
        <f t="shared" si="47"/>
        <v/>
      </c>
      <c r="AG154" s="28" t="str">
        <f t="shared" si="48"/>
        <v/>
      </c>
    </row>
    <row r="155" spans="1:33" ht="12.75" customHeight="1" x14ac:dyDescent="0.25">
      <c r="A155" s="274">
        <f t="shared" si="49"/>
        <v>143</v>
      </c>
      <c r="B155" s="50"/>
      <c r="C155" s="631"/>
      <c r="D155" s="632"/>
      <c r="E155" s="631"/>
      <c r="F155" s="632"/>
      <c r="G155" s="316"/>
      <c r="H155" s="433"/>
      <c r="I155" s="216">
        <f t="shared" si="39"/>
        <v>0</v>
      </c>
      <c r="J155" s="50"/>
      <c r="K155" s="217"/>
      <c r="L155" s="51"/>
      <c r="M155" s="26">
        <f t="shared" si="40"/>
        <v>0</v>
      </c>
      <c r="N155" s="46" t="str">
        <f t="shared" si="35"/>
        <v xml:space="preserve"> </v>
      </c>
      <c r="O155" s="47">
        <f t="shared" si="41"/>
        <v>0</v>
      </c>
      <c r="P155" s="52"/>
      <c r="Q155" s="52"/>
      <c r="R155" s="215">
        <f t="shared" si="42"/>
        <v>0</v>
      </c>
      <c r="S155" s="228" t="str">
        <f t="shared" si="36"/>
        <v/>
      </c>
      <c r="T155" s="48" t="str">
        <f t="shared" si="43"/>
        <v/>
      </c>
      <c r="U155" s="320"/>
      <c r="V155" s="320"/>
      <c r="W155" s="320"/>
      <c r="X155" s="244"/>
      <c r="Y155" s="3"/>
      <c r="Z155" s="247">
        <f t="shared" si="44"/>
        <v>0</v>
      </c>
      <c r="AA155" s="30">
        <f t="shared" si="37"/>
        <v>0</v>
      </c>
      <c r="AB155" s="28">
        <f t="shared" si="45"/>
        <v>0</v>
      </c>
      <c r="AC155" s="28">
        <f t="shared" si="38"/>
        <v>0</v>
      </c>
      <c r="AE155" s="247" t="str">
        <f t="shared" si="46"/>
        <v/>
      </c>
      <c r="AF155" s="30" t="str">
        <f t="shared" si="47"/>
        <v/>
      </c>
      <c r="AG155" s="28" t="str">
        <f t="shared" si="48"/>
        <v/>
      </c>
    </row>
    <row r="156" spans="1:33" ht="12.75" customHeight="1" x14ac:dyDescent="0.25">
      <c r="A156" s="274">
        <f t="shared" si="49"/>
        <v>144</v>
      </c>
      <c r="B156" s="50"/>
      <c r="C156" s="631"/>
      <c r="D156" s="632"/>
      <c r="E156" s="631"/>
      <c r="F156" s="632"/>
      <c r="G156" s="316"/>
      <c r="H156" s="433"/>
      <c r="I156" s="216">
        <f t="shared" si="39"/>
        <v>0</v>
      </c>
      <c r="J156" s="50"/>
      <c r="K156" s="217"/>
      <c r="L156" s="51"/>
      <c r="M156" s="26">
        <f t="shared" si="40"/>
        <v>0</v>
      </c>
      <c r="N156" s="46" t="str">
        <f t="shared" si="35"/>
        <v xml:space="preserve"> </v>
      </c>
      <c r="O156" s="47">
        <f t="shared" si="41"/>
        <v>0</v>
      </c>
      <c r="P156" s="52"/>
      <c r="Q156" s="52"/>
      <c r="R156" s="215">
        <f t="shared" si="42"/>
        <v>0</v>
      </c>
      <c r="S156" s="228" t="str">
        <f t="shared" si="36"/>
        <v/>
      </c>
      <c r="T156" s="48" t="str">
        <f t="shared" si="43"/>
        <v/>
      </c>
      <c r="U156" s="320"/>
      <c r="V156" s="320"/>
      <c r="W156" s="320"/>
      <c r="X156" s="244"/>
      <c r="Y156" s="3"/>
      <c r="Z156" s="247">
        <f t="shared" si="44"/>
        <v>0</v>
      </c>
      <c r="AA156" s="30">
        <f t="shared" si="37"/>
        <v>0</v>
      </c>
      <c r="AB156" s="28">
        <f t="shared" si="45"/>
        <v>0</v>
      </c>
      <c r="AC156" s="28">
        <f t="shared" si="38"/>
        <v>0</v>
      </c>
      <c r="AE156" s="247" t="str">
        <f t="shared" si="46"/>
        <v/>
      </c>
      <c r="AF156" s="30" t="str">
        <f t="shared" si="47"/>
        <v/>
      </c>
      <c r="AG156" s="28" t="str">
        <f t="shared" si="48"/>
        <v/>
      </c>
    </row>
    <row r="157" spans="1:33" ht="12.75" customHeight="1" x14ac:dyDescent="0.25">
      <c r="A157" s="274">
        <f t="shared" si="49"/>
        <v>145</v>
      </c>
      <c r="B157" s="50"/>
      <c r="C157" s="631"/>
      <c r="D157" s="632"/>
      <c r="E157" s="631"/>
      <c r="F157" s="632"/>
      <c r="G157" s="316"/>
      <c r="H157" s="433"/>
      <c r="I157" s="216">
        <f t="shared" si="39"/>
        <v>0</v>
      </c>
      <c r="J157" s="50"/>
      <c r="K157" s="217"/>
      <c r="L157" s="51"/>
      <c r="M157" s="26">
        <f t="shared" si="40"/>
        <v>0</v>
      </c>
      <c r="N157" s="46" t="str">
        <f t="shared" si="35"/>
        <v xml:space="preserve"> </v>
      </c>
      <c r="O157" s="47">
        <f t="shared" si="41"/>
        <v>0</v>
      </c>
      <c r="P157" s="52"/>
      <c r="Q157" s="52"/>
      <c r="R157" s="215">
        <f t="shared" si="42"/>
        <v>0</v>
      </c>
      <c r="S157" s="228" t="str">
        <f t="shared" si="36"/>
        <v/>
      </c>
      <c r="T157" s="48" t="str">
        <f t="shared" si="43"/>
        <v/>
      </c>
      <c r="U157" s="320"/>
      <c r="V157" s="320"/>
      <c r="W157" s="320"/>
      <c r="X157" s="244"/>
      <c r="Y157" s="3"/>
      <c r="Z157" s="247">
        <f t="shared" si="44"/>
        <v>0</v>
      </c>
      <c r="AA157" s="30">
        <f t="shared" si="37"/>
        <v>0</v>
      </c>
      <c r="AB157" s="28">
        <f t="shared" si="45"/>
        <v>0</v>
      </c>
      <c r="AC157" s="28">
        <f t="shared" si="38"/>
        <v>0</v>
      </c>
      <c r="AE157" s="247" t="str">
        <f t="shared" si="46"/>
        <v/>
      </c>
      <c r="AF157" s="30" t="str">
        <f t="shared" si="47"/>
        <v/>
      </c>
      <c r="AG157" s="28" t="str">
        <f t="shared" si="48"/>
        <v/>
      </c>
    </row>
    <row r="158" spans="1:33" ht="12.75" customHeight="1" x14ac:dyDescent="0.25">
      <c r="A158" s="274">
        <f t="shared" si="49"/>
        <v>146</v>
      </c>
      <c r="B158" s="50"/>
      <c r="C158" s="631"/>
      <c r="D158" s="632"/>
      <c r="E158" s="631"/>
      <c r="F158" s="632"/>
      <c r="G158" s="316"/>
      <c r="H158" s="433"/>
      <c r="I158" s="216">
        <f t="shared" si="39"/>
        <v>0</v>
      </c>
      <c r="J158" s="50"/>
      <c r="K158" s="217"/>
      <c r="L158" s="51"/>
      <c r="M158" s="26">
        <f t="shared" si="40"/>
        <v>0</v>
      </c>
      <c r="N158" s="46" t="str">
        <f t="shared" si="35"/>
        <v xml:space="preserve"> </v>
      </c>
      <c r="O158" s="47">
        <f t="shared" si="41"/>
        <v>0</v>
      </c>
      <c r="P158" s="52"/>
      <c r="Q158" s="52"/>
      <c r="R158" s="215">
        <f t="shared" si="42"/>
        <v>0</v>
      </c>
      <c r="S158" s="228" t="str">
        <f t="shared" si="36"/>
        <v/>
      </c>
      <c r="T158" s="48" t="str">
        <f t="shared" si="43"/>
        <v/>
      </c>
      <c r="U158" s="320"/>
      <c r="V158" s="320"/>
      <c r="W158" s="320"/>
      <c r="X158" s="244"/>
      <c r="Y158" s="3"/>
      <c r="Z158" s="247">
        <f t="shared" si="44"/>
        <v>0</v>
      </c>
      <c r="AA158" s="30">
        <f t="shared" si="37"/>
        <v>0</v>
      </c>
      <c r="AB158" s="28">
        <f t="shared" si="45"/>
        <v>0</v>
      </c>
      <c r="AC158" s="28">
        <f t="shared" si="38"/>
        <v>0</v>
      </c>
      <c r="AE158" s="247" t="str">
        <f t="shared" si="46"/>
        <v/>
      </c>
      <c r="AF158" s="30" t="str">
        <f t="shared" si="47"/>
        <v/>
      </c>
      <c r="AG158" s="28" t="str">
        <f t="shared" si="48"/>
        <v/>
      </c>
    </row>
    <row r="159" spans="1:33" ht="12.75" customHeight="1" x14ac:dyDescent="0.25">
      <c r="A159" s="274">
        <f t="shared" si="49"/>
        <v>147</v>
      </c>
      <c r="B159" s="50"/>
      <c r="C159" s="631"/>
      <c r="D159" s="632"/>
      <c r="E159" s="631"/>
      <c r="F159" s="632"/>
      <c r="G159" s="316"/>
      <c r="H159" s="433"/>
      <c r="I159" s="216">
        <f t="shared" si="39"/>
        <v>0</v>
      </c>
      <c r="J159" s="50"/>
      <c r="K159" s="217"/>
      <c r="L159" s="51"/>
      <c r="M159" s="26">
        <f t="shared" si="40"/>
        <v>0</v>
      </c>
      <c r="N159" s="46" t="str">
        <f t="shared" si="35"/>
        <v xml:space="preserve"> </v>
      </c>
      <c r="O159" s="47">
        <f t="shared" si="41"/>
        <v>0</v>
      </c>
      <c r="P159" s="52"/>
      <c r="Q159" s="52"/>
      <c r="R159" s="215">
        <f t="shared" si="42"/>
        <v>0</v>
      </c>
      <c r="S159" s="228" t="str">
        <f t="shared" si="36"/>
        <v/>
      </c>
      <c r="T159" s="48" t="str">
        <f t="shared" si="43"/>
        <v/>
      </c>
      <c r="U159" s="320"/>
      <c r="V159" s="320"/>
      <c r="W159" s="320"/>
      <c r="X159" s="244"/>
      <c r="Y159" s="3"/>
      <c r="Z159" s="247">
        <f t="shared" si="44"/>
        <v>0</v>
      </c>
      <c r="AA159" s="30">
        <f t="shared" si="37"/>
        <v>0</v>
      </c>
      <c r="AB159" s="28">
        <f t="shared" si="45"/>
        <v>0</v>
      </c>
      <c r="AC159" s="28">
        <f t="shared" si="38"/>
        <v>0</v>
      </c>
      <c r="AE159" s="247" t="str">
        <f t="shared" si="46"/>
        <v/>
      </c>
      <c r="AF159" s="30" t="str">
        <f t="shared" si="47"/>
        <v/>
      </c>
      <c r="AG159" s="28" t="str">
        <f t="shared" si="48"/>
        <v/>
      </c>
    </row>
    <row r="160" spans="1:33" ht="12.75" customHeight="1" x14ac:dyDescent="0.25">
      <c r="A160" s="274">
        <f t="shared" si="49"/>
        <v>148</v>
      </c>
      <c r="B160" s="50"/>
      <c r="C160" s="631"/>
      <c r="D160" s="632"/>
      <c r="E160" s="631"/>
      <c r="F160" s="632"/>
      <c r="G160" s="316"/>
      <c r="H160" s="433"/>
      <c r="I160" s="216">
        <f t="shared" si="39"/>
        <v>0</v>
      </c>
      <c r="J160" s="50"/>
      <c r="K160" s="217"/>
      <c r="L160" s="51"/>
      <c r="M160" s="26">
        <f t="shared" si="40"/>
        <v>0</v>
      </c>
      <c r="N160" s="46" t="str">
        <f t="shared" si="35"/>
        <v xml:space="preserve"> </v>
      </c>
      <c r="O160" s="47">
        <f t="shared" si="41"/>
        <v>0</v>
      </c>
      <c r="P160" s="52"/>
      <c r="Q160" s="52"/>
      <c r="R160" s="215">
        <f t="shared" si="42"/>
        <v>0</v>
      </c>
      <c r="S160" s="228" t="str">
        <f t="shared" si="36"/>
        <v/>
      </c>
      <c r="T160" s="48" t="str">
        <f t="shared" si="43"/>
        <v/>
      </c>
      <c r="U160" s="320"/>
      <c r="V160" s="320"/>
      <c r="W160" s="320"/>
      <c r="X160" s="244"/>
      <c r="Y160" s="3"/>
      <c r="Z160" s="247">
        <f t="shared" si="44"/>
        <v>0</v>
      </c>
      <c r="AA160" s="30">
        <f t="shared" si="37"/>
        <v>0</v>
      </c>
      <c r="AB160" s="28">
        <f t="shared" si="45"/>
        <v>0</v>
      </c>
      <c r="AC160" s="28">
        <f t="shared" si="38"/>
        <v>0</v>
      </c>
      <c r="AE160" s="247" t="str">
        <f t="shared" si="46"/>
        <v/>
      </c>
      <c r="AF160" s="30" t="str">
        <f t="shared" si="47"/>
        <v/>
      </c>
      <c r="AG160" s="28" t="str">
        <f t="shared" si="48"/>
        <v/>
      </c>
    </row>
    <row r="161" spans="1:33" ht="12.75" customHeight="1" x14ac:dyDescent="0.25">
      <c r="A161" s="274">
        <f t="shared" si="49"/>
        <v>149</v>
      </c>
      <c r="B161" s="50"/>
      <c r="C161" s="631"/>
      <c r="D161" s="632"/>
      <c r="E161" s="631"/>
      <c r="F161" s="632"/>
      <c r="G161" s="316"/>
      <c r="H161" s="433"/>
      <c r="I161" s="216">
        <f t="shared" si="39"/>
        <v>0</v>
      </c>
      <c r="J161" s="50"/>
      <c r="K161" s="217"/>
      <c r="L161" s="51"/>
      <c r="M161" s="26">
        <f t="shared" si="40"/>
        <v>0</v>
      </c>
      <c r="N161" s="46" t="str">
        <f t="shared" si="35"/>
        <v xml:space="preserve"> </v>
      </c>
      <c r="O161" s="47">
        <f t="shared" si="41"/>
        <v>0</v>
      </c>
      <c r="P161" s="52"/>
      <c r="Q161" s="52"/>
      <c r="R161" s="215">
        <f t="shared" si="42"/>
        <v>0</v>
      </c>
      <c r="S161" s="228" t="str">
        <f t="shared" si="36"/>
        <v/>
      </c>
      <c r="T161" s="48" t="str">
        <f t="shared" si="43"/>
        <v/>
      </c>
      <c r="U161" s="320"/>
      <c r="V161" s="320"/>
      <c r="W161" s="320"/>
      <c r="X161" s="244"/>
      <c r="Y161" s="3"/>
      <c r="Z161" s="247">
        <f t="shared" si="44"/>
        <v>0</v>
      </c>
      <c r="AA161" s="30">
        <f t="shared" si="37"/>
        <v>0</v>
      </c>
      <c r="AB161" s="28">
        <f t="shared" si="45"/>
        <v>0</v>
      </c>
      <c r="AC161" s="28">
        <f t="shared" si="38"/>
        <v>0</v>
      </c>
      <c r="AE161" s="247" t="str">
        <f t="shared" si="46"/>
        <v/>
      </c>
      <c r="AF161" s="30" t="str">
        <f t="shared" si="47"/>
        <v/>
      </c>
      <c r="AG161" s="28" t="str">
        <f t="shared" si="48"/>
        <v/>
      </c>
    </row>
    <row r="162" spans="1:33" ht="12.75" customHeight="1" x14ac:dyDescent="0.25">
      <c r="A162" s="274">
        <f t="shared" si="49"/>
        <v>150</v>
      </c>
      <c r="B162" s="50"/>
      <c r="C162" s="631"/>
      <c r="D162" s="632"/>
      <c r="E162" s="631"/>
      <c r="F162" s="632"/>
      <c r="G162" s="316"/>
      <c r="H162" s="433"/>
      <c r="I162" s="216">
        <f t="shared" si="39"/>
        <v>0</v>
      </c>
      <c r="J162" s="50"/>
      <c r="K162" s="217"/>
      <c r="L162" s="51"/>
      <c r="M162" s="26">
        <f t="shared" si="40"/>
        <v>0</v>
      </c>
      <c r="N162" s="46" t="str">
        <f t="shared" si="35"/>
        <v xml:space="preserve"> </v>
      </c>
      <c r="O162" s="47">
        <f t="shared" si="41"/>
        <v>0</v>
      </c>
      <c r="P162" s="52"/>
      <c r="Q162" s="52"/>
      <c r="R162" s="215">
        <f t="shared" si="42"/>
        <v>0</v>
      </c>
      <c r="S162" s="228" t="str">
        <f t="shared" si="36"/>
        <v/>
      </c>
      <c r="T162" s="48" t="str">
        <f t="shared" si="43"/>
        <v/>
      </c>
      <c r="U162" s="320"/>
      <c r="V162" s="320"/>
      <c r="W162" s="320"/>
      <c r="X162" s="244"/>
      <c r="Y162" s="3"/>
      <c r="Z162" s="247">
        <f t="shared" si="44"/>
        <v>0</v>
      </c>
      <c r="AA162" s="30">
        <f t="shared" si="37"/>
        <v>0</v>
      </c>
      <c r="AB162" s="28">
        <f t="shared" si="45"/>
        <v>0</v>
      </c>
      <c r="AC162" s="28">
        <f t="shared" si="38"/>
        <v>0</v>
      </c>
      <c r="AE162" s="247" t="str">
        <f t="shared" si="46"/>
        <v/>
      </c>
      <c r="AF162" s="30" t="str">
        <f t="shared" si="47"/>
        <v/>
      </c>
      <c r="AG162" s="28" t="str">
        <f t="shared" si="48"/>
        <v/>
      </c>
    </row>
    <row r="163" spans="1:33" ht="12.75" customHeight="1" x14ac:dyDescent="0.25">
      <c r="A163" s="274">
        <f t="shared" si="49"/>
        <v>151</v>
      </c>
      <c r="B163" s="50"/>
      <c r="C163" s="631"/>
      <c r="D163" s="632"/>
      <c r="E163" s="631"/>
      <c r="F163" s="632"/>
      <c r="G163" s="316"/>
      <c r="H163" s="433"/>
      <c r="I163" s="216">
        <f t="shared" si="39"/>
        <v>0</v>
      </c>
      <c r="J163" s="50"/>
      <c r="K163" s="217"/>
      <c r="L163" s="51"/>
      <c r="M163" s="26">
        <f t="shared" si="40"/>
        <v>0</v>
      </c>
      <c r="N163" s="46" t="str">
        <f t="shared" si="35"/>
        <v xml:space="preserve"> </v>
      </c>
      <c r="O163" s="47">
        <f t="shared" si="41"/>
        <v>0</v>
      </c>
      <c r="P163" s="52"/>
      <c r="Q163" s="52"/>
      <c r="R163" s="215">
        <f t="shared" si="42"/>
        <v>0</v>
      </c>
      <c r="S163" s="228" t="str">
        <f t="shared" si="36"/>
        <v/>
      </c>
      <c r="T163" s="48" t="str">
        <f t="shared" ref="T163:T170" si="50">IF(C163="Vacant","",IF(R163&gt;0,IF(R163&gt;O163,"Fail",""),""))</f>
        <v/>
      </c>
      <c r="U163" s="320"/>
      <c r="V163" s="320"/>
      <c r="W163" s="320"/>
      <c r="X163" s="244"/>
      <c r="Y163" s="3"/>
      <c r="Z163" s="247">
        <f t="shared" si="44"/>
        <v>0</v>
      </c>
      <c r="AA163" s="30">
        <f t="shared" si="37"/>
        <v>0</v>
      </c>
      <c r="AB163" s="28">
        <f t="shared" si="45"/>
        <v>0</v>
      </c>
      <c r="AC163" s="28">
        <f t="shared" si="38"/>
        <v>0</v>
      </c>
      <c r="AE163" s="247" t="str">
        <f t="shared" si="46"/>
        <v/>
      </c>
      <c r="AF163" s="30" t="str">
        <f t="shared" si="47"/>
        <v/>
      </c>
      <c r="AG163" s="28" t="str">
        <f t="shared" si="48"/>
        <v/>
      </c>
    </row>
    <row r="164" spans="1:33" ht="12.75" customHeight="1" x14ac:dyDescent="0.25">
      <c r="A164" s="274">
        <f t="shared" si="49"/>
        <v>152</v>
      </c>
      <c r="B164" s="50"/>
      <c r="C164" s="631"/>
      <c r="D164" s="632"/>
      <c r="E164" s="631"/>
      <c r="F164" s="632"/>
      <c r="G164" s="316"/>
      <c r="H164" s="433"/>
      <c r="I164" s="216">
        <f t="shared" si="39"/>
        <v>0</v>
      </c>
      <c r="J164" s="50"/>
      <c r="K164" s="217"/>
      <c r="L164" s="51"/>
      <c r="M164" s="26">
        <f t="shared" si="40"/>
        <v>0</v>
      </c>
      <c r="N164" s="46" t="str">
        <f t="shared" si="35"/>
        <v xml:space="preserve"> </v>
      </c>
      <c r="O164" s="47">
        <f t="shared" si="41"/>
        <v>0</v>
      </c>
      <c r="P164" s="52"/>
      <c r="Q164" s="52"/>
      <c r="R164" s="215">
        <f t="shared" si="42"/>
        <v>0</v>
      </c>
      <c r="S164" s="228" t="str">
        <f t="shared" si="36"/>
        <v/>
      </c>
      <c r="T164" s="48" t="str">
        <f t="shared" si="50"/>
        <v/>
      </c>
      <c r="U164" s="320"/>
      <c r="V164" s="320"/>
      <c r="W164" s="320"/>
      <c r="X164" s="244"/>
      <c r="Y164" s="3"/>
      <c r="Z164" s="247">
        <f t="shared" si="44"/>
        <v>0</v>
      </c>
      <c r="AA164" s="30">
        <f t="shared" si="37"/>
        <v>0</v>
      </c>
      <c r="AB164" s="28">
        <f t="shared" si="45"/>
        <v>0</v>
      </c>
      <c r="AC164" s="28">
        <f t="shared" si="38"/>
        <v>0</v>
      </c>
      <c r="AE164" s="247" t="str">
        <f t="shared" si="46"/>
        <v/>
      </c>
      <c r="AF164" s="30" t="str">
        <f t="shared" si="47"/>
        <v/>
      </c>
      <c r="AG164" s="28" t="str">
        <f t="shared" si="48"/>
        <v/>
      </c>
    </row>
    <row r="165" spans="1:33" ht="12.75" customHeight="1" x14ac:dyDescent="0.25">
      <c r="A165" s="274">
        <f t="shared" si="49"/>
        <v>153</v>
      </c>
      <c r="B165" s="50"/>
      <c r="C165" s="631"/>
      <c r="D165" s="632"/>
      <c r="E165" s="631"/>
      <c r="F165" s="632"/>
      <c r="G165" s="316"/>
      <c r="H165" s="433"/>
      <c r="I165" s="216">
        <f t="shared" si="39"/>
        <v>0</v>
      </c>
      <c r="J165" s="50"/>
      <c r="K165" s="217"/>
      <c r="L165" s="51"/>
      <c r="M165" s="26">
        <f t="shared" si="40"/>
        <v>0</v>
      </c>
      <c r="N165" s="46" t="str">
        <f t="shared" si="35"/>
        <v xml:space="preserve"> </v>
      </c>
      <c r="O165" s="47">
        <f t="shared" si="41"/>
        <v>0</v>
      </c>
      <c r="P165" s="52"/>
      <c r="Q165" s="52"/>
      <c r="R165" s="215">
        <f t="shared" si="42"/>
        <v>0</v>
      </c>
      <c r="S165" s="228" t="str">
        <f t="shared" si="36"/>
        <v/>
      </c>
      <c r="T165" s="48" t="str">
        <f t="shared" si="50"/>
        <v/>
      </c>
      <c r="U165" s="320"/>
      <c r="V165" s="320"/>
      <c r="W165" s="320"/>
      <c r="X165" s="244"/>
      <c r="Y165" s="3"/>
      <c r="Z165" s="247">
        <f t="shared" si="44"/>
        <v>0</v>
      </c>
      <c r="AA165" s="30">
        <f t="shared" si="37"/>
        <v>0</v>
      </c>
      <c r="AB165" s="28">
        <f t="shared" si="45"/>
        <v>0</v>
      </c>
      <c r="AC165" s="28">
        <f t="shared" si="38"/>
        <v>0</v>
      </c>
      <c r="AE165" s="247" t="str">
        <f t="shared" si="46"/>
        <v/>
      </c>
      <c r="AF165" s="30" t="str">
        <f t="shared" si="47"/>
        <v/>
      </c>
      <c r="AG165" s="28" t="str">
        <f t="shared" si="48"/>
        <v/>
      </c>
    </row>
    <row r="166" spans="1:33" ht="12.75" customHeight="1" x14ac:dyDescent="0.25">
      <c r="A166" s="274">
        <f t="shared" si="49"/>
        <v>154</v>
      </c>
      <c r="B166" s="50"/>
      <c r="C166" s="631"/>
      <c r="D166" s="632"/>
      <c r="E166" s="631"/>
      <c r="F166" s="632"/>
      <c r="G166" s="316"/>
      <c r="H166" s="433"/>
      <c r="I166" s="216">
        <f t="shared" si="39"/>
        <v>0</v>
      </c>
      <c r="J166" s="50"/>
      <c r="K166" s="217"/>
      <c r="L166" s="51"/>
      <c r="M166" s="26">
        <f t="shared" si="40"/>
        <v>0</v>
      </c>
      <c r="N166" s="46" t="str">
        <f t="shared" si="35"/>
        <v xml:space="preserve"> </v>
      </c>
      <c r="O166" s="47">
        <f t="shared" si="41"/>
        <v>0</v>
      </c>
      <c r="P166" s="52"/>
      <c r="Q166" s="52"/>
      <c r="R166" s="215">
        <f t="shared" si="42"/>
        <v>0</v>
      </c>
      <c r="S166" s="228" t="str">
        <f t="shared" si="36"/>
        <v/>
      </c>
      <c r="T166" s="48" t="str">
        <f t="shared" si="50"/>
        <v/>
      </c>
      <c r="U166" s="320"/>
      <c r="V166" s="320"/>
      <c r="W166" s="320"/>
      <c r="X166" s="244"/>
      <c r="Y166" s="3"/>
      <c r="Z166" s="247">
        <f t="shared" si="44"/>
        <v>0</v>
      </c>
      <c r="AA166" s="30">
        <f t="shared" si="37"/>
        <v>0</v>
      </c>
      <c r="AB166" s="28">
        <f t="shared" si="45"/>
        <v>0</v>
      </c>
      <c r="AC166" s="28">
        <f t="shared" si="38"/>
        <v>0</v>
      </c>
      <c r="AE166" s="247" t="str">
        <f t="shared" si="46"/>
        <v/>
      </c>
      <c r="AF166" s="30" t="str">
        <f t="shared" si="47"/>
        <v/>
      </c>
      <c r="AG166" s="28" t="str">
        <f t="shared" si="48"/>
        <v/>
      </c>
    </row>
    <row r="167" spans="1:33" ht="12.75" customHeight="1" x14ac:dyDescent="0.25">
      <c r="A167" s="274">
        <f t="shared" si="49"/>
        <v>155</v>
      </c>
      <c r="B167" s="50"/>
      <c r="C167" s="631"/>
      <c r="D167" s="632"/>
      <c r="E167" s="631"/>
      <c r="F167" s="632"/>
      <c r="G167" s="316"/>
      <c r="H167" s="433"/>
      <c r="I167" s="216">
        <f t="shared" si="39"/>
        <v>0</v>
      </c>
      <c r="J167" s="50"/>
      <c r="K167" s="217"/>
      <c r="L167" s="51"/>
      <c r="M167" s="26">
        <f t="shared" si="40"/>
        <v>0</v>
      </c>
      <c r="N167" s="46" t="str">
        <f t="shared" si="35"/>
        <v xml:space="preserve"> </v>
      </c>
      <c r="O167" s="47">
        <f t="shared" si="41"/>
        <v>0</v>
      </c>
      <c r="P167" s="52"/>
      <c r="Q167" s="52"/>
      <c r="R167" s="215">
        <f t="shared" si="42"/>
        <v>0</v>
      </c>
      <c r="S167" s="228" t="str">
        <f t="shared" si="36"/>
        <v/>
      </c>
      <c r="T167" s="48" t="str">
        <f t="shared" si="50"/>
        <v/>
      </c>
      <c r="U167" s="320"/>
      <c r="V167" s="320"/>
      <c r="W167" s="320"/>
      <c r="X167" s="244"/>
      <c r="Y167" s="3"/>
      <c r="Z167" s="247">
        <f t="shared" si="44"/>
        <v>0</v>
      </c>
      <c r="AA167" s="30">
        <f t="shared" si="37"/>
        <v>0</v>
      </c>
      <c r="AB167" s="28">
        <f t="shared" si="45"/>
        <v>0</v>
      </c>
      <c r="AC167" s="28">
        <f t="shared" si="38"/>
        <v>0</v>
      </c>
      <c r="AE167" s="247" t="str">
        <f t="shared" si="46"/>
        <v/>
      </c>
      <c r="AF167" s="30" t="str">
        <f t="shared" si="47"/>
        <v/>
      </c>
      <c r="AG167" s="28" t="str">
        <f t="shared" si="48"/>
        <v/>
      </c>
    </row>
    <row r="168" spans="1:33" ht="12.75" customHeight="1" x14ac:dyDescent="0.25">
      <c r="A168" s="274">
        <f t="shared" si="49"/>
        <v>156</v>
      </c>
      <c r="B168" s="50"/>
      <c r="C168" s="631"/>
      <c r="D168" s="632"/>
      <c r="E168" s="631"/>
      <c r="F168" s="632"/>
      <c r="G168" s="316"/>
      <c r="H168" s="433"/>
      <c r="I168" s="216">
        <f t="shared" si="39"/>
        <v>0</v>
      </c>
      <c r="J168" s="50"/>
      <c r="K168" s="217"/>
      <c r="L168" s="51"/>
      <c r="M168" s="26">
        <f t="shared" si="40"/>
        <v>0</v>
      </c>
      <c r="N168" s="46" t="str">
        <f t="shared" si="35"/>
        <v xml:space="preserve"> </v>
      </c>
      <c r="O168" s="47">
        <f t="shared" si="41"/>
        <v>0</v>
      </c>
      <c r="P168" s="52"/>
      <c r="Q168" s="52"/>
      <c r="R168" s="215">
        <f t="shared" si="42"/>
        <v>0</v>
      </c>
      <c r="S168" s="228" t="str">
        <f t="shared" si="36"/>
        <v/>
      </c>
      <c r="T168" s="48" t="str">
        <f t="shared" si="50"/>
        <v/>
      </c>
      <c r="U168" s="320"/>
      <c r="V168" s="320"/>
      <c r="W168" s="320"/>
      <c r="X168" s="244"/>
      <c r="Y168" s="3"/>
      <c r="Z168" s="247">
        <f t="shared" si="44"/>
        <v>0</v>
      </c>
      <c r="AA168" s="30">
        <f t="shared" si="37"/>
        <v>0</v>
      </c>
      <c r="AB168" s="28">
        <f t="shared" si="45"/>
        <v>0</v>
      </c>
      <c r="AC168" s="28">
        <f t="shared" si="38"/>
        <v>0</v>
      </c>
      <c r="AE168" s="247" t="str">
        <f t="shared" si="46"/>
        <v/>
      </c>
      <c r="AF168" s="30" t="str">
        <f t="shared" si="47"/>
        <v/>
      </c>
      <c r="AG168" s="28" t="str">
        <f t="shared" si="48"/>
        <v/>
      </c>
    </row>
    <row r="169" spans="1:33" ht="12.75" customHeight="1" x14ac:dyDescent="0.25">
      <c r="A169" s="274">
        <f t="shared" si="49"/>
        <v>157</v>
      </c>
      <c r="B169" s="50"/>
      <c r="C169" s="631"/>
      <c r="D169" s="632"/>
      <c r="E169" s="631"/>
      <c r="F169" s="632"/>
      <c r="G169" s="316"/>
      <c r="H169" s="433"/>
      <c r="I169" s="216">
        <f t="shared" si="39"/>
        <v>0</v>
      </c>
      <c r="J169" s="50"/>
      <c r="K169" s="217"/>
      <c r="L169" s="51"/>
      <c r="M169" s="26">
        <f t="shared" si="40"/>
        <v>0</v>
      </c>
      <c r="N169" s="46" t="str">
        <f t="shared" si="35"/>
        <v xml:space="preserve"> </v>
      </c>
      <c r="O169" s="47">
        <f t="shared" si="41"/>
        <v>0</v>
      </c>
      <c r="P169" s="52"/>
      <c r="Q169" s="52"/>
      <c r="R169" s="215">
        <f t="shared" si="42"/>
        <v>0</v>
      </c>
      <c r="S169" s="228" t="str">
        <f t="shared" si="36"/>
        <v/>
      </c>
      <c r="T169" s="48" t="str">
        <f t="shared" si="50"/>
        <v/>
      </c>
      <c r="U169" s="320"/>
      <c r="V169" s="320"/>
      <c r="W169" s="320"/>
      <c r="X169" s="244"/>
      <c r="Y169" s="3"/>
      <c r="Z169" s="247">
        <f t="shared" si="44"/>
        <v>0</v>
      </c>
      <c r="AA169" s="30">
        <f t="shared" si="37"/>
        <v>0</v>
      </c>
      <c r="AB169" s="28">
        <f t="shared" si="45"/>
        <v>0</v>
      </c>
      <c r="AC169" s="28">
        <f t="shared" si="38"/>
        <v>0</v>
      </c>
      <c r="AE169" s="247" t="str">
        <f t="shared" si="46"/>
        <v/>
      </c>
      <c r="AF169" s="30" t="str">
        <f t="shared" si="47"/>
        <v/>
      </c>
      <c r="AG169" s="28" t="str">
        <f t="shared" si="48"/>
        <v/>
      </c>
    </row>
    <row r="170" spans="1:33" ht="12.75" customHeight="1" x14ac:dyDescent="0.25">
      <c r="A170" s="274">
        <f t="shared" si="49"/>
        <v>158</v>
      </c>
      <c r="B170" s="50"/>
      <c r="C170" s="631"/>
      <c r="D170" s="632"/>
      <c r="E170" s="631"/>
      <c r="F170" s="632"/>
      <c r="G170" s="316"/>
      <c r="H170" s="433"/>
      <c r="I170" s="216">
        <f t="shared" si="39"/>
        <v>0</v>
      </c>
      <c r="J170" s="50"/>
      <c r="K170" s="217"/>
      <c r="L170" s="51"/>
      <c r="M170" s="26">
        <f t="shared" si="40"/>
        <v>0</v>
      </c>
      <c r="N170" s="46" t="str">
        <f t="shared" si="35"/>
        <v xml:space="preserve"> </v>
      </c>
      <c r="O170" s="47">
        <f t="shared" si="41"/>
        <v>0</v>
      </c>
      <c r="P170" s="52"/>
      <c r="Q170" s="52"/>
      <c r="R170" s="215">
        <f t="shared" si="42"/>
        <v>0</v>
      </c>
      <c r="S170" s="228" t="str">
        <f t="shared" si="36"/>
        <v/>
      </c>
      <c r="T170" s="48" t="str">
        <f t="shared" si="50"/>
        <v/>
      </c>
      <c r="U170" s="320"/>
      <c r="V170" s="320"/>
      <c r="W170" s="320"/>
      <c r="X170" s="244"/>
      <c r="Y170" s="3"/>
      <c r="Z170" s="247">
        <f t="shared" si="44"/>
        <v>0</v>
      </c>
      <c r="AA170" s="30">
        <f t="shared" si="37"/>
        <v>0</v>
      </c>
      <c r="AB170" s="28">
        <f t="shared" si="45"/>
        <v>0</v>
      </c>
      <c r="AC170" s="28">
        <f t="shared" si="38"/>
        <v>0</v>
      </c>
      <c r="AE170" s="247" t="str">
        <f t="shared" si="46"/>
        <v/>
      </c>
      <c r="AF170" s="30" t="str">
        <f t="shared" si="47"/>
        <v/>
      </c>
      <c r="AG170" s="28" t="str">
        <f t="shared" si="48"/>
        <v/>
      </c>
    </row>
    <row r="171" spans="1:33" ht="12.75" customHeight="1" x14ac:dyDescent="0.25">
      <c r="A171" s="274">
        <f t="shared" si="49"/>
        <v>159</v>
      </c>
      <c r="B171" s="50"/>
      <c r="C171" s="631"/>
      <c r="D171" s="632"/>
      <c r="E171" s="631"/>
      <c r="F171" s="632"/>
      <c r="G171" s="316"/>
      <c r="H171" s="433"/>
      <c r="I171" s="216">
        <f t="shared" si="39"/>
        <v>0</v>
      </c>
      <c r="J171" s="50"/>
      <c r="K171" s="217"/>
      <c r="L171" s="51"/>
      <c r="M171" s="26">
        <f t="shared" si="40"/>
        <v>0</v>
      </c>
      <c r="N171" s="46" t="str">
        <f t="shared" si="35"/>
        <v xml:space="preserve"> </v>
      </c>
      <c r="O171" s="47">
        <f t="shared" si="41"/>
        <v>0</v>
      </c>
      <c r="P171" s="52"/>
      <c r="Q171" s="52"/>
      <c r="R171" s="215">
        <f t="shared" si="42"/>
        <v>0</v>
      </c>
      <c r="S171" s="228" t="str">
        <f t="shared" si="36"/>
        <v/>
      </c>
      <c r="T171" s="48" t="str">
        <f t="shared" si="43"/>
        <v/>
      </c>
      <c r="U171" s="320"/>
      <c r="V171" s="320"/>
      <c r="W171" s="320"/>
      <c r="X171" s="244"/>
      <c r="Y171" s="3"/>
      <c r="Z171" s="247">
        <f t="shared" si="44"/>
        <v>0</v>
      </c>
      <c r="AA171" s="30">
        <f t="shared" si="37"/>
        <v>0</v>
      </c>
      <c r="AB171" s="28">
        <f t="shared" si="45"/>
        <v>0</v>
      </c>
      <c r="AC171" s="28">
        <f t="shared" si="38"/>
        <v>0</v>
      </c>
      <c r="AE171" s="247" t="str">
        <f t="shared" si="46"/>
        <v/>
      </c>
      <c r="AF171" s="30" t="str">
        <f t="shared" si="47"/>
        <v/>
      </c>
      <c r="AG171" s="28" t="str">
        <f t="shared" si="48"/>
        <v/>
      </c>
    </row>
    <row r="172" spans="1:33" ht="12.75" customHeight="1" x14ac:dyDescent="0.25">
      <c r="A172" s="274">
        <f t="shared" si="49"/>
        <v>160</v>
      </c>
      <c r="B172" s="50"/>
      <c r="C172" s="631"/>
      <c r="D172" s="632"/>
      <c r="E172" s="631"/>
      <c r="F172" s="632"/>
      <c r="G172" s="316"/>
      <c r="H172" s="433"/>
      <c r="I172" s="216">
        <f t="shared" si="39"/>
        <v>0</v>
      </c>
      <c r="J172" s="50"/>
      <c r="K172" s="217"/>
      <c r="L172" s="51"/>
      <c r="M172" s="26">
        <f t="shared" si="40"/>
        <v>0</v>
      </c>
      <c r="N172" s="46" t="str">
        <f t="shared" si="35"/>
        <v xml:space="preserve"> </v>
      </c>
      <c r="O172" s="47">
        <f t="shared" si="41"/>
        <v>0</v>
      </c>
      <c r="P172" s="52"/>
      <c r="Q172" s="52"/>
      <c r="R172" s="215">
        <f t="shared" si="42"/>
        <v>0</v>
      </c>
      <c r="S172" s="228" t="str">
        <f t="shared" si="36"/>
        <v/>
      </c>
      <c r="T172" s="48" t="str">
        <f t="shared" si="43"/>
        <v/>
      </c>
      <c r="U172" s="320"/>
      <c r="V172" s="320"/>
      <c r="W172" s="320"/>
      <c r="X172" s="244"/>
      <c r="Y172" s="3"/>
      <c r="Z172" s="247">
        <f t="shared" si="44"/>
        <v>0</v>
      </c>
      <c r="AA172" s="30">
        <f t="shared" si="37"/>
        <v>0</v>
      </c>
      <c r="AB172" s="28">
        <f t="shared" si="45"/>
        <v>0</v>
      </c>
      <c r="AC172" s="28">
        <f t="shared" si="38"/>
        <v>0</v>
      </c>
      <c r="AE172" s="247" t="str">
        <f t="shared" si="46"/>
        <v/>
      </c>
      <c r="AF172" s="30" t="str">
        <f t="shared" si="47"/>
        <v/>
      </c>
      <c r="AG172" s="28" t="str">
        <f t="shared" si="48"/>
        <v/>
      </c>
    </row>
    <row r="173" spans="1:33" ht="12.75" customHeight="1" x14ac:dyDescent="0.25">
      <c r="A173" s="274">
        <f t="shared" si="49"/>
        <v>161</v>
      </c>
      <c r="B173" s="50"/>
      <c r="C173" s="631"/>
      <c r="D173" s="632"/>
      <c r="E173" s="631"/>
      <c r="F173" s="632"/>
      <c r="G173" s="316"/>
      <c r="H173" s="433"/>
      <c r="I173" s="216">
        <f t="shared" si="39"/>
        <v>0</v>
      </c>
      <c r="J173" s="50"/>
      <c r="K173" s="217"/>
      <c r="L173" s="51"/>
      <c r="M173" s="26">
        <f t="shared" si="40"/>
        <v>0</v>
      </c>
      <c r="N173" s="46" t="str">
        <f t="shared" si="35"/>
        <v xml:space="preserve"> </v>
      </c>
      <c r="O173" s="47">
        <f t="shared" si="41"/>
        <v>0</v>
      </c>
      <c r="P173" s="52"/>
      <c r="Q173" s="52"/>
      <c r="R173" s="215">
        <f t="shared" si="42"/>
        <v>0</v>
      </c>
      <c r="S173" s="228" t="str">
        <f t="shared" si="36"/>
        <v/>
      </c>
      <c r="T173" s="48" t="str">
        <f t="shared" si="43"/>
        <v/>
      </c>
      <c r="U173" s="320"/>
      <c r="V173" s="320"/>
      <c r="W173" s="320"/>
      <c r="X173" s="244"/>
      <c r="Y173" s="3"/>
      <c r="Z173" s="247">
        <f t="shared" si="44"/>
        <v>0</v>
      </c>
      <c r="AA173" s="30">
        <f t="shared" si="37"/>
        <v>0</v>
      </c>
      <c r="AB173" s="28">
        <f t="shared" si="45"/>
        <v>0</v>
      </c>
      <c r="AC173" s="28">
        <f t="shared" si="38"/>
        <v>0</v>
      </c>
      <c r="AE173" s="247" t="str">
        <f t="shared" si="46"/>
        <v/>
      </c>
      <c r="AF173" s="30" t="str">
        <f t="shared" si="47"/>
        <v/>
      </c>
      <c r="AG173" s="28" t="str">
        <f t="shared" si="48"/>
        <v/>
      </c>
    </row>
    <row r="174" spans="1:33" ht="12.75" customHeight="1" x14ac:dyDescent="0.25">
      <c r="A174" s="274">
        <f t="shared" si="49"/>
        <v>162</v>
      </c>
      <c r="B174" s="50"/>
      <c r="C174" s="631"/>
      <c r="D174" s="632"/>
      <c r="E174" s="631"/>
      <c r="F174" s="632"/>
      <c r="G174" s="316"/>
      <c r="H174" s="433"/>
      <c r="I174" s="216">
        <f t="shared" si="39"/>
        <v>0</v>
      </c>
      <c r="J174" s="50"/>
      <c r="K174" s="217"/>
      <c r="L174" s="51"/>
      <c r="M174" s="26">
        <f t="shared" si="40"/>
        <v>0</v>
      </c>
      <c r="N174" s="46" t="str">
        <f t="shared" si="35"/>
        <v xml:space="preserve"> </v>
      </c>
      <c r="O174" s="47">
        <f t="shared" si="41"/>
        <v>0</v>
      </c>
      <c r="P174" s="52"/>
      <c r="Q174" s="52"/>
      <c r="R174" s="215">
        <f t="shared" si="42"/>
        <v>0</v>
      </c>
      <c r="S174" s="228" t="str">
        <f t="shared" si="36"/>
        <v/>
      </c>
      <c r="T174" s="48" t="str">
        <f t="shared" si="43"/>
        <v/>
      </c>
      <c r="U174" s="320"/>
      <c r="V174" s="320"/>
      <c r="W174" s="320"/>
      <c r="X174" s="244"/>
      <c r="Y174" s="3"/>
      <c r="Z174" s="247">
        <f t="shared" si="44"/>
        <v>0</v>
      </c>
      <c r="AA174" s="30">
        <f t="shared" si="37"/>
        <v>0</v>
      </c>
      <c r="AB174" s="28">
        <f t="shared" si="45"/>
        <v>0</v>
      </c>
      <c r="AC174" s="28">
        <f t="shared" si="38"/>
        <v>0</v>
      </c>
      <c r="AE174" s="247" t="str">
        <f t="shared" si="46"/>
        <v/>
      </c>
      <c r="AF174" s="30" t="str">
        <f t="shared" si="47"/>
        <v/>
      </c>
      <c r="AG174" s="28" t="str">
        <f t="shared" si="48"/>
        <v/>
      </c>
    </row>
    <row r="175" spans="1:33" ht="12.75" customHeight="1" x14ac:dyDescent="0.25">
      <c r="A175" s="274">
        <f t="shared" si="49"/>
        <v>163</v>
      </c>
      <c r="B175" s="50"/>
      <c r="C175" s="631"/>
      <c r="D175" s="632"/>
      <c r="E175" s="631"/>
      <c r="F175" s="632"/>
      <c r="G175" s="316"/>
      <c r="H175" s="433"/>
      <c r="I175" s="216">
        <f t="shared" si="39"/>
        <v>0</v>
      </c>
      <c r="J175" s="50"/>
      <c r="K175" s="217"/>
      <c r="L175" s="51"/>
      <c r="M175" s="26">
        <f t="shared" si="40"/>
        <v>0</v>
      </c>
      <c r="N175" s="46" t="str">
        <f t="shared" si="35"/>
        <v xml:space="preserve"> </v>
      </c>
      <c r="O175" s="47">
        <f t="shared" si="41"/>
        <v>0</v>
      </c>
      <c r="P175" s="52"/>
      <c r="Q175" s="52"/>
      <c r="R175" s="215">
        <f t="shared" si="42"/>
        <v>0</v>
      </c>
      <c r="S175" s="228" t="str">
        <f t="shared" si="36"/>
        <v/>
      </c>
      <c r="T175" s="48" t="str">
        <f t="shared" si="43"/>
        <v/>
      </c>
      <c r="U175" s="320"/>
      <c r="V175" s="320"/>
      <c r="W175" s="320"/>
      <c r="X175" s="244"/>
      <c r="Y175" s="3"/>
      <c r="Z175" s="247">
        <f t="shared" si="44"/>
        <v>0</v>
      </c>
      <c r="AA175" s="30">
        <f t="shared" si="37"/>
        <v>0</v>
      </c>
      <c r="AB175" s="28">
        <f t="shared" si="45"/>
        <v>0</v>
      </c>
      <c r="AC175" s="28">
        <f t="shared" si="38"/>
        <v>0</v>
      </c>
      <c r="AE175" s="247" t="str">
        <f t="shared" si="46"/>
        <v/>
      </c>
      <c r="AF175" s="30" t="str">
        <f t="shared" si="47"/>
        <v/>
      </c>
      <c r="AG175" s="28" t="str">
        <f t="shared" si="48"/>
        <v/>
      </c>
    </row>
    <row r="176" spans="1:33" ht="12.75" customHeight="1" x14ac:dyDescent="0.25">
      <c r="A176" s="274">
        <f t="shared" si="49"/>
        <v>164</v>
      </c>
      <c r="B176" s="50"/>
      <c r="C176" s="631"/>
      <c r="D176" s="632"/>
      <c r="E176" s="631"/>
      <c r="F176" s="632"/>
      <c r="G176" s="316"/>
      <c r="H176" s="433"/>
      <c r="I176" s="216">
        <f t="shared" si="39"/>
        <v>0</v>
      </c>
      <c r="J176" s="50"/>
      <c r="K176" s="217"/>
      <c r="L176" s="51"/>
      <c r="M176" s="26">
        <f t="shared" si="40"/>
        <v>0</v>
      </c>
      <c r="N176" s="46" t="str">
        <f t="shared" si="35"/>
        <v xml:space="preserve"> </v>
      </c>
      <c r="O176" s="47">
        <f t="shared" si="41"/>
        <v>0</v>
      </c>
      <c r="P176" s="52"/>
      <c r="Q176" s="52"/>
      <c r="R176" s="215">
        <f t="shared" si="42"/>
        <v>0</v>
      </c>
      <c r="S176" s="228" t="str">
        <f t="shared" si="36"/>
        <v/>
      </c>
      <c r="T176" s="48" t="str">
        <f t="shared" si="43"/>
        <v/>
      </c>
      <c r="U176" s="320"/>
      <c r="V176" s="320"/>
      <c r="W176" s="320"/>
      <c r="X176" s="244"/>
      <c r="Y176" s="3"/>
      <c r="Z176" s="247">
        <f t="shared" si="44"/>
        <v>0</v>
      </c>
      <c r="AA176" s="30">
        <f t="shared" si="37"/>
        <v>0</v>
      </c>
      <c r="AB176" s="28">
        <f t="shared" si="45"/>
        <v>0</v>
      </c>
      <c r="AC176" s="28">
        <f t="shared" si="38"/>
        <v>0</v>
      </c>
      <c r="AE176" s="247" t="str">
        <f t="shared" si="46"/>
        <v/>
      </c>
      <c r="AF176" s="30" t="str">
        <f t="shared" si="47"/>
        <v/>
      </c>
      <c r="AG176" s="28" t="str">
        <f t="shared" si="48"/>
        <v/>
      </c>
    </row>
    <row r="177" spans="1:33" ht="12.75" customHeight="1" x14ac:dyDescent="0.25">
      <c r="A177" s="274">
        <f t="shared" si="49"/>
        <v>165</v>
      </c>
      <c r="B177" s="50"/>
      <c r="C177" s="631"/>
      <c r="D177" s="632"/>
      <c r="E177" s="631"/>
      <c r="F177" s="632"/>
      <c r="G177" s="316"/>
      <c r="H177" s="433"/>
      <c r="I177" s="216">
        <f t="shared" si="39"/>
        <v>0</v>
      </c>
      <c r="J177" s="50"/>
      <c r="K177" s="217"/>
      <c r="L177" s="51"/>
      <c r="M177" s="26">
        <f t="shared" si="40"/>
        <v>0</v>
      </c>
      <c r="N177" s="46" t="str">
        <f t="shared" si="35"/>
        <v xml:space="preserve"> </v>
      </c>
      <c r="O177" s="47">
        <f t="shared" si="41"/>
        <v>0</v>
      </c>
      <c r="P177" s="52"/>
      <c r="Q177" s="52"/>
      <c r="R177" s="215">
        <f t="shared" si="42"/>
        <v>0</v>
      </c>
      <c r="S177" s="228" t="str">
        <f t="shared" si="36"/>
        <v/>
      </c>
      <c r="T177" s="48" t="str">
        <f t="shared" si="43"/>
        <v/>
      </c>
      <c r="U177" s="320"/>
      <c r="V177" s="320"/>
      <c r="W177" s="320"/>
      <c r="X177" s="244"/>
      <c r="Y177" s="3"/>
      <c r="Z177" s="247">
        <f t="shared" si="44"/>
        <v>0</v>
      </c>
      <c r="AA177" s="30">
        <f t="shared" si="37"/>
        <v>0</v>
      </c>
      <c r="AB177" s="28">
        <f t="shared" si="45"/>
        <v>0</v>
      </c>
      <c r="AC177" s="28">
        <f t="shared" si="38"/>
        <v>0</v>
      </c>
      <c r="AE177" s="247" t="str">
        <f t="shared" si="46"/>
        <v/>
      </c>
      <c r="AF177" s="30" t="str">
        <f t="shared" si="47"/>
        <v/>
      </c>
      <c r="AG177" s="28" t="str">
        <f t="shared" si="48"/>
        <v/>
      </c>
    </row>
    <row r="178" spans="1:33" ht="12.75" customHeight="1" x14ac:dyDescent="0.25">
      <c r="A178" s="274">
        <f t="shared" si="49"/>
        <v>166</v>
      </c>
      <c r="B178" s="50"/>
      <c r="C178" s="631"/>
      <c r="D178" s="632"/>
      <c r="E178" s="631"/>
      <c r="F178" s="632"/>
      <c r="G178" s="316"/>
      <c r="H178" s="433"/>
      <c r="I178" s="216">
        <f t="shared" si="39"/>
        <v>0</v>
      </c>
      <c r="J178" s="50"/>
      <c r="K178" s="217"/>
      <c r="L178" s="51"/>
      <c r="M178" s="26">
        <f t="shared" si="40"/>
        <v>0</v>
      </c>
      <c r="N178" s="46" t="str">
        <f t="shared" si="35"/>
        <v xml:space="preserve"> </v>
      </c>
      <c r="O178" s="47">
        <f t="shared" si="41"/>
        <v>0</v>
      </c>
      <c r="P178" s="52"/>
      <c r="Q178" s="52"/>
      <c r="R178" s="215">
        <f t="shared" si="42"/>
        <v>0</v>
      </c>
      <c r="S178" s="228" t="str">
        <f t="shared" si="36"/>
        <v/>
      </c>
      <c r="T178" s="48" t="str">
        <f t="shared" si="43"/>
        <v/>
      </c>
      <c r="U178" s="320"/>
      <c r="V178" s="320"/>
      <c r="W178" s="320"/>
      <c r="X178" s="244"/>
      <c r="Y178" s="3"/>
      <c r="Z178" s="247">
        <f t="shared" si="44"/>
        <v>0</v>
      </c>
      <c r="AA178" s="30">
        <f t="shared" si="37"/>
        <v>0</v>
      </c>
      <c r="AB178" s="28">
        <f t="shared" si="45"/>
        <v>0</v>
      </c>
      <c r="AC178" s="28">
        <f t="shared" si="38"/>
        <v>0</v>
      </c>
      <c r="AE178" s="247" t="str">
        <f t="shared" si="46"/>
        <v/>
      </c>
      <c r="AF178" s="30" t="str">
        <f t="shared" si="47"/>
        <v/>
      </c>
      <c r="AG178" s="28" t="str">
        <f t="shared" si="48"/>
        <v/>
      </c>
    </row>
    <row r="179" spans="1:33" ht="12.75" customHeight="1" x14ac:dyDescent="0.25">
      <c r="A179" s="274">
        <f t="shared" si="49"/>
        <v>167</v>
      </c>
      <c r="B179" s="50"/>
      <c r="C179" s="631"/>
      <c r="D179" s="632"/>
      <c r="E179" s="631"/>
      <c r="F179" s="632"/>
      <c r="G179" s="316"/>
      <c r="H179" s="433"/>
      <c r="I179" s="216">
        <f t="shared" si="39"/>
        <v>0</v>
      </c>
      <c r="J179" s="50"/>
      <c r="K179" s="217"/>
      <c r="L179" s="51"/>
      <c r="M179" s="26">
        <f t="shared" si="40"/>
        <v>0</v>
      </c>
      <c r="N179" s="46" t="str">
        <f t="shared" si="35"/>
        <v xml:space="preserve"> </v>
      </c>
      <c r="O179" s="47">
        <f t="shared" si="41"/>
        <v>0</v>
      </c>
      <c r="P179" s="52"/>
      <c r="Q179" s="52"/>
      <c r="R179" s="215">
        <f t="shared" si="42"/>
        <v>0</v>
      </c>
      <c r="S179" s="228" t="str">
        <f t="shared" si="36"/>
        <v/>
      </c>
      <c r="T179" s="48" t="str">
        <f t="shared" si="43"/>
        <v/>
      </c>
      <c r="U179" s="320"/>
      <c r="V179" s="320"/>
      <c r="W179" s="320"/>
      <c r="X179" s="244"/>
      <c r="Y179" s="3"/>
      <c r="Z179" s="247">
        <f t="shared" si="44"/>
        <v>0</v>
      </c>
      <c r="AA179" s="30">
        <f t="shared" si="37"/>
        <v>0</v>
      </c>
      <c r="AB179" s="28">
        <f t="shared" si="45"/>
        <v>0</v>
      </c>
      <c r="AC179" s="28">
        <f t="shared" si="38"/>
        <v>0</v>
      </c>
      <c r="AE179" s="247" t="str">
        <f t="shared" si="46"/>
        <v/>
      </c>
      <c r="AF179" s="30" t="str">
        <f t="shared" si="47"/>
        <v/>
      </c>
      <c r="AG179" s="28" t="str">
        <f t="shared" si="48"/>
        <v/>
      </c>
    </row>
    <row r="180" spans="1:33" ht="12.75" customHeight="1" x14ac:dyDescent="0.25">
      <c r="A180" s="274">
        <f t="shared" si="49"/>
        <v>168</v>
      </c>
      <c r="B180" s="50"/>
      <c r="C180" s="631"/>
      <c r="D180" s="632"/>
      <c r="E180" s="631"/>
      <c r="F180" s="632"/>
      <c r="G180" s="316"/>
      <c r="H180" s="433"/>
      <c r="I180" s="216">
        <f t="shared" si="39"/>
        <v>0</v>
      </c>
      <c r="J180" s="50"/>
      <c r="K180" s="217"/>
      <c r="L180" s="51"/>
      <c r="M180" s="26">
        <f t="shared" si="40"/>
        <v>0</v>
      </c>
      <c r="N180" s="46" t="str">
        <f t="shared" si="35"/>
        <v xml:space="preserve"> </v>
      </c>
      <c r="O180" s="47">
        <f t="shared" si="41"/>
        <v>0</v>
      </c>
      <c r="P180" s="52"/>
      <c r="Q180" s="52"/>
      <c r="R180" s="215">
        <f t="shared" si="42"/>
        <v>0</v>
      </c>
      <c r="S180" s="228" t="str">
        <f t="shared" si="36"/>
        <v/>
      </c>
      <c r="T180" s="48" t="str">
        <f t="shared" si="43"/>
        <v/>
      </c>
      <c r="U180" s="320"/>
      <c r="V180" s="320"/>
      <c r="W180" s="320"/>
      <c r="X180" s="244"/>
      <c r="Y180" s="3"/>
      <c r="Z180" s="247">
        <f t="shared" si="44"/>
        <v>0</v>
      </c>
      <c r="AA180" s="30">
        <f t="shared" si="37"/>
        <v>0</v>
      </c>
      <c r="AB180" s="28">
        <f t="shared" si="45"/>
        <v>0</v>
      </c>
      <c r="AC180" s="28">
        <f t="shared" si="38"/>
        <v>0</v>
      </c>
      <c r="AE180" s="247" t="str">
        <f t="shared" si="46"/>
        <v/>
      </c>
      <c r="AF180" s="30" t="str">
        <f t="shared" si="47"/>
        <v/>
      </c>
      <c r="AG180" s="28" t="str">
        <f t="shared" si="48"/>
        <v/>
      </c>
    </row>
    <row r="181" spans="1:33" ht="12.75" customHeight="1" x14ac:dyDescent="0.25">
      <c r="A181" s="274">
        <f t="shared" si="49"/>
        <v>169</v>
      </c>
      <c r="B181" s="50"/>
      <c r="C181" s="631"/>
      <c r="D181" s="632"/>
      <c r="E181" s="631"/>
      <c r="F181" s="632"/>
      <c r="G181" s="316"/>
      <c r="H181" s="433"/>
      <c r="I181" s="216">
        <f t="shared" si="39"/>
        <v>0</v>
      </c>
      <c r="J181" s="50"/>
      <c r="K181" s="217"/>
      <c r="L181" s="51"/>
      <c r="M181" s="26">
        <f t="shared" si="40"/>
        <v>0</v>
      </c>
      <c r="N181" s="46" t="str">
        <f t="shared" si="35"/>
        <v xml:space="preserve"> </v>
      </c>
      <c r="O181" s="47">
        <f t="shared" si="41"/>
        <v>0</v>
      </c>
      <c r="P181" s="52"/>
      <c r="Q181" s="52"/>
      <c r="R181" s="215">
        <f t="shared" si="42"/>
        <v>0</v>
      </c>
      <c r="S181" s="228" t="str">
        <f t="shared" si="36"/>
        <v/>
      </c>
      <c r="T181" s="48" t="str">
        <f t="shared" si="43"/>
        <v/>
      </c>
      <c r="U181" s="320"/>
      <c r="V181" s="320"/>
      <c r="W181" s="320"/>
      <c r="X181" s="244"/>
      <c r="Y181" s="3"/>
      <c r="Z181" s="247">
        <f t="shared" si="44"/>
        <v>0</v>
      </c>
      <c r="AA181" s="30">
        <f t="shared" si="37"/>
        <v>0</v>
      </c>
      <c r="AB181" s="28">
        <f t="shared" si="45"/>
        <v>0</v>
      </c>
      <c r="AC181" s="28">
        <f t="shared" si="38"/>
        <v>0</v>
      </c>
      <c r="AE181" s="247" t="str">
        <f t="shared" si="46"/>
        <v/>
      </c>
      <c r="AF181" s="30" t="str">
        <f t="shared" si="47"/>
        <v/>
      </c>
      <c r="AG181" s="28" t="str">
        <f t="shared" si="48"/>
        <v/>
      </c>
    </row>
    <row r="182" spans="1:33" ht="12.75" customHeight="1" x14ac:dyDescent="0.25">
      <c r="A182" s="274">
        <f t="shared" si="49"/>
        <v>170</v>
      </c>
      <c r="B182" s="50"/>
      <c r="C182" s="631"/>
      <c r="D182" s="632"/>
      <c r="E182" s="631"/>
      <c r="F182" s="632"/>
      <c r="G182" s="316"/>
      <c r="H182" s="433"/>
      <c r="I182" s="216">
        <f t="shared" si="39"/>
        <v>0</v>
      </c>
      <c r="J182" s="50"/>
      <c r="K182" s="217"/>
      <c r="L182" s="51"/>
      <c r="M182" s="26">
        <f t="shared" si="40"/>
        <v>0</v>
      </c>
      <c r="N182" s="46" t="str">
        <f t="shared" si="35"/>
        <v xml:space="preserve"> </v>
      </c>
      <c r="O182" s="47">
        <f t="shared" si="41"/>
        <v>0</v>
      </c>
      <c r="P182" s="52"/>
      <c r="Q182" s="52"/>
      <c r="R182" s="215">
        <f t="shared" si="42"/>
        <v>0</v>
      </c>
      <c r="S182" s="228" t="str">
        <f t="shared" si="36"/>
        <v/>
      </c>
      <c r="T182" s="48" t="str">
        <f t="shared" si="43"/>
        <v/>
      </c>
      <c r="U182" s="320"/>
      <c r="V182" s="320"/>
      <c r="W182" s="320"/>
      <c r="X182" s="244"/>
      <c r="Y182" s="3"/>
      <c r="Z182" s="247">
        <f t="shared" si="44"/>
        <v>0</v>
      </c>
      <c r="AA182" s="30">
        <f t="shared" si="37"/>
        <v>0</v>
      </c>
      <c r="AB182" s="28">
        <f t="shared" si="45"/>
        <v>0</v>
      </c>
      <c r="AC182" s="28">
        <f t="shared" si="38"/>
        <v>0</v>
      </c>
      <c r="AE182" s="247" t="str">
        <f t="shared" si="46"/>
        <v/>
      </c>
      <c r="AF182" s="30" t="str">
        <f t="shared" si="47"/>
        <v/>
      </c>
      <c r="AG182" s="28" t="str">
        <f t="shared" si="48"/>
        <v/>
      </c>
    </row>
    <row r="183" spans="1:33" ht="12.75" customHeight="1" x14ac:dyDescent="0.25">
      <c r="A183" s="274">
        <f t="shared" si="49"/>
        <v>171</v>
      </c>
      <c r="B183" s="50"/>
      <c r="C183" s="631"/>
      <c r="D183" s="632"/>
      <c r="E183" s="631"/>
      <c r="F183" s="632"/>
      <c r="G183" s="316"/>
      <c r="H183" s="433"/>
      <c r="I183" s="216">
        <f t="shared" si="39"/>
        <v>0</v>
      </c>
      <c r="J183" s="50"/>
      <c r="K183" s="217"/>
      <c r="L183" s="51"/>
      <c r="M183" s="26">
        <f t="shared" si="40"/>
        <v>0</v>
      </c>
      <c r="N183" s="46" t="str">
        <f t="shared" si="35"/>
        <v xml:space="preserve"> </v>
      </c>
      <c r="O183" s="47">
        <f t="shared" si="41"/>
        <v>0</v>
      </c>
      <c r="P183" s="52"/>
      <c r="Q183" s="52"/>
      <c r="R183" s="215">
        <f t="shared" si="42"/>
        <v>0</v>
      </c>
      <c r="S183" s="228" t="str">
        <f t="shared" si="36"/>
        <v/>
      </c>
      <c r="T183" s="48" t="str">
        <f t="shared" si="43"/>
        <v/>
      </c>
      <c r="U183" s="320"/>
      <c r="V183" s="320"/>
      <c r="W183" s="320"/>
      <c r="X183" s="244"/>
      <c r="Y183" s="3"/>
      <c r="Z183" s="247">
        <f t="shared" si="44"/>
        <v>0</v>
      </c>
      <c r="AA183" s="30">
        <f t="shared" si="37"/>
        <v>0</v>
      </c>
      <c r="AB183" s="28">
        <f t="shared" si="45"/>
        <v>0</v>
      </c>
      <c r="AC183" s="28">
        <f t="shared" si="38"/>
        <v>0</v>
      </c>
      <c r="AE183" s="247" t="str">
        <f t="shared" si="46"/>
        <v/>
      </c>
      <c r="AF183" s="30" t="str">
        <f t="shared" si="47"/>
        <v/>
      </c>
      <c r="AG183" s="28" t="str">
        <f t="shared" si="48"/>
        <v/>
      </c>
    </row>
    <row r="184" spans="1:33" ht="12.75" customHeight="1" x14ac:dyDescent="0.25">
      <c r="A184" s="274">
        <f t="shared" si="49"/>
        <v>172</v>
      </c>
      <c r="B184" s="50"/>
      <c r="C184" s="631"/>
      <c r="D184" s="632"/>
      <c r="E184" s="631"/>
      <c r="F184" s="632"/>
      <c r="G184" s="316"/>
      <c r="H184" s="433"/>
      <c r="I184" s="216">
        <f t="shared" si="39"/>
        <v>0</v>
      </c>
      <c r="J184" s="50"/>
      <c r="K184" s="217"/>
      <c r="L184" s="51"/>
      <c r="M184" s="26">
        <f t="shared" si="40"/>
        <v>0</v>
      </c>
      <c r="N184" s="46" t="str">
        <f t="shared" si="35"/>
        <v xml:space="preserve"> </v>
      </c>
      <c r="O184" s="47">
        <f t="shared" si="41"/>
        <v>0</v>
      </c>
      <c r="P184" s="52"/>
      <c r="Q184" s="52"/>
      <c r="R184" s="215">
        <f t="shared" si="42"/>
        <v>0</v>
      </c>
      <c r="S184" s="228" t="str">
        <f t="shared" si="36"/>
        <v/>
      </c>
      <c r="T184" s="48" t="str">
        <f t="shared" si="43"/>
        <v/>
      </c>
      <c r="U184" s="320"/>
      <c r="V184" s="320"/>
      <c r="W184" s="320"/>
      <c r="X184" s="244"/>
      <c r="Y184" s="3"/>
      <c r="Z184" s="247">
        <f t="shared" si="44"/>
        <v>0</v>
      </c>
      <c r="AA184" s="30">
        <f t="shared" si="37"/>
        <v>0</v>
      </c>
      <c r="AB184" s="28">
        <f t="shared" si="45"/>
        <v>0</v>
      </c>
      <c r="AC184" s="28">
        <f t="shared" si="38"/>
        <v>0</v>
      </c>
      <c r="AE184" s="247" t="str">
        <f t="shared" si="46"/>
        <v/>
      </c>
      <c r="AF184" s="30" t="str">
        <f t="shared" si="47"/>
        <v/>
      </c>
      <c r="AG184" s="28" t="str">
        <f t="shared" si="48"/>
        <v/>
      </c>
    </row>
    <row r="185" spans="1:33" ht="12.75" customHeight="1" x14ac:dyDescent="0.25">
      <c r="A185" s="274">
        <f t="shared" si="49"/>
        <v>173</v>
      </c>
      <c r="B185" s="50"/>
      <c r="C185" s="631"/>
      <c r="D185" s="632"/>
      <c r="E185" s="631"/>
      <c r="F185" s="632"/>
      <c r="G185" s="316"/>
      <c r="H185" s="433"/>
      <c r="I185" s="216">
        <f t="shared" si="39"/>
        <v>0</v>
      </c>
      <c r="J185" s="50"/>
      <c r="K185" s="217"/>
      <c r="L185" s="51"/>
      <c r="M185" s="26">
        <f t="shared" si="40"/>
        <v>0</v>
      </c>
      <c r="N185" s="46" t="str">
        <f t="shared" si="35"/>
        <v xml:space="preserve"> </v>
      </c>
      <c r="O185" s="47">
        <f t="shared" si="41"/>
        <v>0</v>
      </c>
      <c r="P185" s="52"/>
      <c r="Q185" s="52"/>
      <c r="R185" s="215">
        <f t="shared" si="42"/>
        <v>0</v>
      </c>
      <c r="S185" s="228" t="str">
        <f t="shared" si="36"/>
        <v/>
      </c>
      <c r="T185" s="48" t="str">
        <f t="shared" si="43"/>
        <v/>
      </c>
      <c r="U185" s="320"/>
      <c r="V185" s="320"/>
      <c r="W185" s="320"/>
      <c r="X185" s="244"/>
      <c r="Y185" s="3"/>
      <c r="Z185" s="247">
        <f t="shared" si="44"/>
        <v>0</v>
      </c>
      <c r="AA185" s="30">
        <f t="shared" si="37"/>
        <v>0</v>
      </c>
      <c r="AB185" s="28">
        <f t="shared" si="45"/>
        <v>0</v>
      </c>
      <c r="AC185" s="28">
        <f t="shared" si="38"/>
        <v>0</v>
      </c>
      <c r="AE185" s="247" t="str">
        <f t="shared" si="46"/>
        <v/>
      </c>
      <c r="AF185" s="30" t="str">
        <f t="shared" si="47"/>
        <v/>
      </c>
      <c r="AG185" s="28" t="str">
        <f t="shared" si="48"/>
        <v/>
      </c>
    </row>
    <row r="186" spans="1:33" ht="12.75" customHeight="1" x14ac:dyDescent="0.25">
      <c r="A186" s="274">
        <f t="shared" si="49"/>
        <v>174</v>
      </c>
      <c r="B186" s="50"/>
      <c r="C186" s="631"/>
      <c r="D186" s="632"/>
      <c r="E186" s="631"/>
      <c r="F186" s="632"/>
      <c r="G186" s="316"/>
      <c r="H186" s="433"/>
      <c r="I186" s="216">
        <f t="shared" si="39"/>
        <v>0</v>
      </c>
      <c r="J186" s="50"/>
      <c r="K186" s="217"/>
      <c r="L186" s="51"/>
      <c r="M186" s="26">
        <f t="shared" si="40"/>
        <v>0</v>
      </c>
      <c r="N186" s="46" t="str">
        <f t="shared" si="35"/>
        <v xml:space="preserve"> </v>
      </c>
      <c r="O186" s="47">
        <f t="shared" si="41"/>
        <v>0</v>
      </c>
      <c r="P186" s="52"/>
      <c r="Q186" s="52"/>
      <c r="R186" s="215">
        <f t="shared" si="42"/>
        <v>0</v>
      </c>
      <c r="S186" s="228" t="str">
        <f t="shared" si="36"/>
        <v/>
      </c>
      <c r="T186" s="48" t="str">
        <f t="shared" si="43"/>
        <v/>
      </c>
      <c r="U186" s="320"/>
      <c r="V186" s="320"/>
      <c r="W186" s="320"/>
      <c r="X186" s="244"/>
      <c r="Y186" s="3"/>
      <c r="Z186" s="247">
        <f t="shared" si="44"/>
        <v>0</v>
      </c>
      <c r="AA186" s="30">
        <f t="shared" si="37"/>
        <v>0</v>
      </c>
      <c r="AB186" s="28">
        <f t="shared" si="45"/>
        <v>0</v>
      </c>
      <c r="AC186" s="28">
        <f t="shared" si="38"/>
        <v>0</v>
      </c>
      <c r="AE186" s="247" t="str">
        <f t="shared" si="46"/>
        <v/>
      </c>
      <c r="AF186" s="30" t="str">
        <f t="shared" si="47"/>
        <v/>
      </c>
      <c r="AG186" s="28" t="str">
        <f t="shared" si="48"/>
        <v/>
      </c>
    </row>
    <row r="187" spans="1:33" ht="12.75" customHeight="1" x14ac:dyDescent="0.25">
      <c r="A187" s="274">
        <f t="shared" si="49"/>
        <v>175</v>
      </c>
      <c r="B187" s="50"/>
      <c r="C187" s="631"/>
      <c r="D187" s="632"/>
      <c r="E187" s="631"/>
      <c r="F187" s="632"/>
      <c r="G187" s="316"/>
      <c r="H187" s="433"/>
      <c r="I187" s="216">
        <f t="shared" si="39"/>
        <v>0</v>
      </c>
      <c r="J187" s="50"/>
      <c r="K187" s="217"/>
      <c r="L187" s="51"/>
      <c r="M187" s="26">
        <f t="shared" si="40"/>
        <v>0</v>
      </c>
      <c r="N187" s="46" t="str">
        <f t="shared" si="35"/>
        <v xml:space="preserve"> </v>
      </c>
      <c r="O187" s="47">
        <f t="shared" si="41"/>
        <v>0</v>
      </c>
      <c r="P187" s="52"/>
      <c r="Q187" s="52"/>
      <c r="R187" s="215">
        <f t="shared" si="42"/>
        <v>0</v>
      </c>
      <c r="S187" s="228" t="str">
        <f t="shared" si="36"/>
        <v/>
      </c>
      <c r="T187" s="48" t="str">
        <f t="shared" si="43"/>
        <v/>
      </c>
      <c r="U187" s="320"/>
      <c r="V187" s="320"/>
      <c r="W187" s="320"/>
      <c r="X187" s="244"/>
      <c r="Y187" s="3"/>
      <c r="Z187" s="247">
        <f t="shared" si="44"/>
        <v>0</v>
      </c>
      <c r="AA187" s="30">
        <f t="shared" si="37"/>
        <v>0</v>
      </c>
      <c r="AB187" s="28">
        <f t="shared" si="45"/>
        <v>0</v>
      </c>
      <c r="AC187" s="28">
        <f t="shared" si="38"/>
        <v>0</v>
      </c>
      <c r="AE187" s="247" t="str">
        <f t="shared" si="46"/>
        <v/>
      </c>
      <c r="AF187" s="30" t="str">
        <f t="shared" si="47"/>
        <v/>
      </c>
      <c r="AG187" s="28" t="str">
        <f t="shared" si="48"/>
        <v/>
      </c>
    </row>
    <row r="188" spans="1:33" ht="12.75" customHeight="1" x14ac:dyDescent="0.25">
      <c r="A188" s="274">
        <f t="shared" si="49"/>
        <v>176</v>
      </c>
      <c r="B188" s="50"/>
      <c r="C188" s="631"/>
      <c r="D188" s="632"/>
      <c r="E188" s="631"/>
      <c r="F188" s="632"/>
      <c r="G188" s="316"/>
      <c r="H188" s="433"/>
      <c r="I188" s="216">
        <f t="shared" si="39"/>
        <v>0</v>
      </c>
      <c r="J188" s="50"/>
      <c r="K188" s="217"/>
      <c r="L188" s="51"/>
      <c r="M188" s="26">
        <f t="shared" si="40"/>
        <v>0</v>
      </c>
      <c r="N188" s="46" t="str">
        <f t="shared" si="35"/>
        <v xml:space="preserve"> </v>
      </c>
      <c r="O188" s="47">
        <f t="shared" si="41"/>
        <v>0</v>
      </c>
      <c r="P188" s="52"/>
      <c r="Q188" s="52"/>
      <c r="R188" s="215">
        <f t="shared" si="42"/>
        <v>0</v>
      </c>
      <c r="S188" s="228" t="str">
        <f t="shared" si="36"/>
        <v/>
      </c>
      <c r="T188" s="48" t="str">
        <f t="shared" si="43"/>
        <v/>
      </c>
      <c r="U188" s="320"/>
      <c r="V188" s="320"/>
      <c r="W188" s="320"/>
      <c r="X188" s="244"/>
      <c r="Y188" s="3"/>
      <c r="Z188" s="247">
        <f t="shared" si="44"/>
        <v>0</v>
      </c>
      <c r="AA188" s="30">
        <f t="shared" si="37"/>
        <v>0</v>
      </c>
      <c r="AB188" s="28">
        <f t="shared" si="45"/>
        <v>0</v>
      </c>
      <c r="AC188" s="28">
        <f t="shared" si="38"/>
        <v>0</v>
      </c>
      <c r="AE188" s="247" t="str">
        <f t="shared" si="46"/>
        <v/>
      </c>
      <c r="AF188" s="30" t="str">
        <f t="shared" si="47"/>
        <v/>
      </c>
      <c r="AG188" s="28" t="str">
        <f t="shared" si="48"/>
        <v/>
      </c>
    </row>
    <row r="189" spans="1:33" ht="12.75" customHeight="1" x14ac:dyDescent="0.25">
      <c r="A189" s="274">
        <f t="shared" si="49"/>
        <v>177</v>
      </c>
      <c r="B189" s="50"/>
      <c r="C189" s="631"/>
      <c r="D189" s="632"/>
      <c r="E189" s="631"/>
      <c r="F189" s="632"/>
      <c r="G189" s="316"/>
      <c r="H189" s="433"/>
      <c r="I189" s="216">
        <f t="shared" si="39"/>
        <v>0</v>
      </c>
      <c r="J189" s="50"/>
      <c r="K189" s="217"/>
      <c r="L189" s="51"/>
      <c r="M189" s="26">
        <f t="shared" si="40"/>
        <v>0</v>
      </c>
      <c r="N189" s="46" t="str">
        <f t="shared" si="35"/>
        <v xml:space="preserve"> </v>
      </c>
      <c r="O189" s="47">
        <f t="shared" si="41"/>
        <v>0</v>
      </c>
      <c r="P189" s="52"/>
      <c r="Q189" s="52"/>
      <c r="R189" s="215">
        <f t="shared" si="42"/>
        <v>0</v>
      </c>
      <c r="S189" s="228" t="str">
        <f t="shared" si="36"/>
        <v/>
      </c>
      <c r="T189" s="48" t="str">
        <f t="shared" si="43"/>
        <v/>
      </c>
      <c r="U189" s="320"/>
      <c r="V189" s="320"/>
      <c r="W189" s="320"/>
      <c r="X189" s="244"/>
      <c r="Y189" s="3"/>
      <c r="Z189" s="247">
        <f t="shared" si="44"/>
        <v>0</v>
      </c>
      <c r="AA189" s="30">
        <f t="shared" si="37"/>
        <v>0</v>
      </c>
      <c r="AB189" s="28">
        <f t="shared" si="45"/>
        <v>0</v>
      </c>
      <c r="AC189" s="28">
        <f t="shared" si="38"/>
        <v>0</v>
      </c>
      <c r="AE189" s="247" t="str">
        <f t="shared" si="46"/>
        <v/>
      </c>
      <c r="AF189" s="30" t="str">
        <f t="shared" si="47"/>
        <v/>
      </c>
      <c r="AG189" s="28" t="str">
        <f t="shared" si="48"/>
        <v/>
      </c>
    </row>
    <row r="190" spans="1:33" ht="12.75" customHeight="1" x14ac:dyDescent="0.25">
      <c r="A190" s="274">
        <f t="shared" si="49"/>
        <v>178</v>
      </c>
      <c r="B190" s="50"/>
      <c r="C190" s="631"/>
      <c r="D190" s="632"/>
      <c r="E190" s="631"/>
      <c r="F190" s="632"/>
      <c r="G190" s="316"/>
      <c r="H190" s="433"/>
      <c r="I190" s="216">
        <f t="shared" si="39"/>
        <v>0</v>
      </c>
      <c r="J190" s="50"/>
      <c r="K190" s="217"/>
      <c r="L190" s="51"/>
      <c r="M190" s="26">
        <f t="shared" si="40"/>
        <v>0</v>
      </c>
      <c r="N190" s="46" t="str">
        <f t="shared" si="35"/>
        <v xml:space="preserve"> </v>
      </c>
      <c r="O190" s="47">
        <f t="shared" si="41"/>
        <v>0</v>
      </c>
      <c r="P190" s="52"/>
      <c r="Q190" s="52"/>
      <c r="R190" s="215">
        <f t="shared" si="42"/>
        <v>0</v>
      </c>
      <c r="S190" s="228" t="str">
        <f t="shared" si="36"/>
        <v/>
      </c>
      <c r="T190" s="48" t="str">
        <f t="shared" si="43"/>
        <v/>
      </c>
      <c r="U190" s="320"/>
      <c r="V190" s="320"/>
      <c r="W190" s="320"/>
      <c r="X190" s="244"/>
      <c r="Y190" s="3"/>
      <c r="Z190" s="247">
        <f t="shared" si="44"/>
        <v>0</v>
      </c>
      <c r="AA190" s="30">
        <f t="shared" si="37"/>
        <v>0</v>
      </c>
      <c r="AB190" s="28">
        <f t="shared" si="45"/>
        <v>0</v>
      </c>
      <c r="AC190" s="28">
        <f t="shared" si="38"/>
        <v>0</v>
      </c>
      <c r="AE190" s="247" t="str">
        <f t="shared" si="46"/>
        <v/>
      </c>
      <c r="AF190" s="30" t="str">
        <f t="shared" si="47"/>
        <v/>
      </c>
      <c r="AG190" s="28" t="str">
        <f t="shared" si="48"/>
        <v/>
      </c>
    </row>
    <row r="191" spans="1:33" ht="12.75" customHeight="1" x14ac:dyDescent="0.25">
      <c r="A191" s="274">
        <f t="shared" si="49"/>
        <v>179</v>
      </c>
      <c r="B191" s="50"/>
      <c r="C191" s="631"/>
      <c r="D191" s="632"/>
      <c r="E191" s="631"/>
      <c r="F191" s="632"/>
      <c r="G191" s="316"/>
      <c r="H191" s="433"/>
      <c r="I191" s="216">
        <f t="shared" si="39"/>
        <v>0</v>
      </c>
      <c r="J191" s="50"/>
      <c r="K191" s="217"/>
      <c r="L191" s="51"/>
      <c r="M191" s="26">
        <f t="shared" si="40"/>
        <v>0</v>
      </c>
      <c r="N191" s="46" t="str">
        <f t="shared" si="35"/>
        <v xml:space="preserve"> </v>
      </c>
      <c r="O191" s="47">
        <f t="shared" si="41"/>
        <v>0</v>
      </c>
      <c r="P191" s="52"/>
      <c r="Q191" s="52"/>
      <c r="R191" s="215">
        <f t="shared" si="42"/>
        <v>0</v>
      </c>
      <c r="S191" s="228" t="str">
        <f t="shared" si="36"/>
        <v/>
      </c>
      <c r="T191" s="48" t="str">
        <f t="shared" si="43"/>
        <v/>
      </c>
      <c r="U191" s="320"/>
      <c r="V191" s="320"/>
      <c r="W191" s="320"/>
      <c r="X191" s="244"/>
      <c r="Y191" s="3"/>
      <c r="Z191" s="247">
        <f t="shared" si="44"/>
        <v>0</v>
      </c>
      <c r="AA191" s="30">
        <f t="shared" si="37"/>
        <v>0</v>
      </c>
      <c r="AB191" s="28">
        <f t="shared" si="45"/>
        <v>0</v>
      </c>
      <c r="AC191" s="28">
        <f t="shared" si="38"/>
        <v>0</v>
      </c>
      <c r="AE191" s="247" t="str">
        <f t="shared" si="46"/>
        <v/>
      </c>
      <c r="AF191" s="30" t="str">
        <f t="shared" si="47"/>
        <v/>
      </c>
      <c r="AG191" s="28" t="str">
        <f t="shared" si="48"/>
        <v/>
      </c>
    </row>
    <row r="192" spans="1:33" ht="12.75" customHeight="1" x14ac:dyDescent="0.25">
      <c r="A192" s="274">
        <f t="shared" si="49"/>
        <v>180</v>
      </c>
      <c r="B192" s="50"/>
      <c r="C192" s="631"/>
      <c r="D192" s="632"/>
      <c r="E192" s="631"/>
      <c r="F192" s="632"/>
      <c r="G192" s="316"/>
      <c r="H192" s="433"/>
      <c r="I192" s="216">
        <f t="shared" si="39"/>
        <v>0</v>
      </c>
      <c r="J192" s="50"/>
      <c r="K192" s="217"/>
      <c r="L192" s="51"/>
      <c r="M192" s="26">
        <f t="shared" si="40"/>
        <v>0</v>
      </c>
      <c r="N192" s="46" t="str">
        <f t="shared" si="35"/>
        <v xml:space="preserve"> </v>
      </c>
      <c r="O192" s="47">
        <f t="shared" si="41"/>
        <v>0</v>
      </c>
      <c r="P192" s="52"/>
      <c r="Q192" s="52"/>
      <c r="R192" s="215">
        <f t="shared" si="42"/>
        <v>0</v>
      </c>
      <c r="S192" s="228" t="str">
        <f t="shared" si="36"/>
        <v/>
      </c>
      <c r="T192" s="48" t="str">
        <f t="shared" si="43"/>
        <v/>
      </c>
      <c r="U192" s="320"/>
      <c r="V192" s="320"/>
      <c r="W192" s="320"/>
      <c r="X192" s="244"/>
      <c r="Y192" s="3"/>
      <c r="Z192" s="247">
        <f t="shared" si="44"/>
        <v>0</v>
      </c>
      <c r="AA192" s="30">
        <f t="shared" si="37"/>
        <v>0</v>
      </c>
      <c r="AB192" s="28">
        <f t="shared" si="45"/>
        <v>0</v>
      </c>
      <c r="AC192" s="28">
        <f t="shared" si="38"/>
        <v>0</v>
      </c>
      <c r="AE192" s="247" t="str">
        <f t="shared" si="46"/>
        <v/>
      </c>
      <c r="AF192" s="30" t="str">
        <f t="shared" si="47"/>
        <v/>
      </c>
      <c r="AG192" s="28" t="str">
        <f t="shared" si="48"/>
        <v/>
      </c>
    </row>
    <row r="193" spans="1:33" ht="12.75" customHeight="1" x14ac:dyDescent="0.25">
      <c r="A193" s="274">
        <f t="shared" si="49"/>
        <v>181</v>
      </c>
      <c r="B193" s="50"/>
      <c r="C193" s="631"/>
      <c r="D193" s="632"/>
      <c r="E193" s="631"/>
      <c r="F193" s="632"/>
      <c r="G193" s="316"/>
      <c r="H193" s="433"/>
      <c r="I193" s="216">
        <f t="shared" si="39"/>
        <v>0</v>
      </c>
      <c r="J193" s="50"/>
      <c r="K193" s="217"/>
      <c r="L193" s="51"/>
      <c r="M193" s="26">
        <f t="shared" si="40"/>
        <v>0</v>
      </c>
      <c r="N193" s="46" t="str">
        <f t="shared" si="35"/>
        <v xml:space="preserve"> </v>
      </c>
      <c r="O193" s="47">
        <f t="shared" si="41"/>
        <v>0</v>
      </c>
      <c r="P193" s="52"/>
      <c r="Q193" s="52"/>
      <c r="R193" s="215">
        <f t="shared" si="42"/>
        <v>0</v>
      </c>
      <c r="S193" s="228" t="str">
        <f t="shared" si="36"/>
        <v/>
      </c>
      <c r="T193" s="48" t="str">
        <f t="shared" si="43"/>
        <v/>
      </c>
      <c r="U193" s="320"/>
      <c r="V193" s="320"/>
      <c r="W193" s="320"/>
      <c r="X193" s="244"/>
      <c r="Y193" s="3"/>
      <c r="Z193" s="247">
        <f t="shared" si="44"/>
        <v>0</v>
      </c>
      <c r="AA193" s="30">
        <f t="shared" si="37"/>
        <v>0</v>
      </c>
      <c r="AB193" s="28">
        <f t="shared" si="45"/>
        <v>0</v>
      </c>
      <c r="AC193" s="28">
        <f t="shared" si="38"/>
        <v>0</v>
      </c>
      <c r="AE193" s="247" t="str">
        <f t="shared" si="46"/>
        <v/>
      </c>
      <c r="AF193" s="30" t="str">
        <f t="shared" si="47"/>
        <v/>
      </c>
      <c r="AG193" s="28" t="str">
        <f t="shared" si="48"/>
        <v/>
      </c>
    </row>
    <row r="194" spans="1:33" ht="12.75" customHeight="1" x14ac:dyDescent="0.25">
      <c r="A194" s="274">
        <f t="shared" si="49"/>
        <v>182</v>
      </c>
      <c r="B194" s="50"/>
      <c r="C194" s="631"/>
      <c r="D194" s="632"/>
      <c r="E194" s="631"/>
      <c r="F194" s="632"/>
      <c r="G194" s="316"/>
      <c r="H194" s="433"/>
      <c r="I194" s="216">
        <f t="shared" si="39"/>
        <v>0</v>
      </c>
      <c r="J194" s="50"/>
      <c r="K194" s="217"/>
      <c r="L194" s="51"/>
      <c r="M194" s="26">
        <f t="shared" si="40"/>
        <v>0</v>
      </c>
      <c r="N194" s="46" t="str">
        <f t="shared" si="35"/>
        <v xml:space="preserve"> </v>
      </c>
      <c r="O194" s="47">
        <f t="shared" si="41"/>
        <v>0</v>
      </c>
      <c r="P194" s="52"/>
      <c r="Q194" s="52"/>
      <c r="R194" s="215">
        <f t="shared" si="42"/>
        <v>0</v>
      </c>
      <c r="S194" s="228" t="str">
        <f t="shared" si="36"/>
        <v/>
      </c>
      <c r="T194" s="48" t="str">
        <f t="shared" si="43"/>
        <v/>
      </c>
      <c r="U194" s="320"/>
      <c r="V194" s="320"/>
      <c r="W194" s="320"/>
      <c r="X194" s="244"/>
      <c r="Y194" s="3"/>
      <c r="Z194" s="247">
        <f t="shared" si="44"/>
        <v>0</v>
      </c>
      <c r="AA194" s="30">
        <f t="shared" si="37"/>
        <v>0</v>
      </c>
      <c r="AB194" s="28">
        <f t="shared" si="45"/>
        <v>0</v>
      </c>
      <c r="AC194" s="28">
        <f t="shared" si="38"/>
        <v>0</v>
      </c>
      <c r="AE194" s="247" t="str">
        <f t="shared" si="46"/>
        <v/>
      </c>
      <c r="AF194" s="30" t="str">
        <f t="shared" si="47"/>
        <v/>
      </c>
      <c r="AG194" s="28" t="str">
        <f t="shared" si="48"/>
        <v/>
      </c>
    </row>
    <row r="195" spans="1:33" ht="12.75" customHeight="1" x14ac:dyDescent="0.25">
      <c r="A195" s="274">
        <f t="shared" si="49"/>
        <v>183</v>
      </c>
      <c r="B195" s="50"/>
      <c r="C195" s="631"/>
      <c r="D195" s="632"/>
      <c r="E195" s="631"/>
      <c r="F195" s="632"/>
      <c r="G195" s="316"/>
      <c r="H195" s="433"/>
      <c r="I195" s="216">
        <f t="shared" si="39"/>
        <v>0</v>
      </c>
      <c r="J195" s="50"/>
      <c r="K195" s="217"/>
      <c r="L195" s="51"/>
      <c r="M195" s="26">
        <f t="shared" si="40"/>
        <v>0</v>
      </c>
      <c r="N195" s="46" t="str">
        <f t="shared" si="35"/>
        <v xml:space="preserve"> </v>
      </c>
      <c r="O195" s="47">
        <f t="shared" si="41"/>
        <v>0</v>
      </c>
      <c r="P195" s="52"/>
      <c r="Q195" s="52"/>
      <c r="R195" s="215">
        <f t="shared" si="42"/>
        <v>0</v>
      </c>
      <c r="S195" s="228" t="str">
        <f t="shared" si="36"/>
        <v/>
      </c>
      <c r="T195" s="48" t="str">
        <f t="shared" si="43"/>
        <v/>
      </c>
      <c r="U195" s="320"/>
      <c r="V195" s="320"/>
      <c r="W195" s="320"/>
      <c r="X195" s="244"/>
      <c r="Y195" s="3"/>
      <c r="Z195" s="247">
        <f t="shared" si="44"/>
        <v>0</v>
      </c>
      <c r="AA195" s="30">
        <f t="shared" si="37"/>
        <v>0</v>
      </c>
      <c r="AB195" s="28">
        <f t="shared" si="45"/>
        <v>0</v>
      </c>
      <c r="AC195" s="28">
        <f t="shared" si="38"/>
        <v>0</v>
      </c>
      <c r="AE195" s="247" t="str">
        <f t="shared" si="46"/>
        <v/>
      </c>
      <c r="AF195" s="30" t="str">
        <f t="shared" si="47"/>
        <v/>
      </c>
      <c r="AG195" s="28" t="str">
        <f t="shared" si="48"/>
        <v/>
      </c>
    </row>
    <row r="196" spans="1:33" ht="12.75" customHeight="1" x14ac:dyDescent="0.25">
      <c r="A196" s="274">
        <f t="shared" si="49"/>
        <v>184</v>
      </c>
      <c r="B196" s="50"/>
      <c r="C196" s="631"/>
      <c r="D196" s="632"/>
      <c r="E196" s="631"/>
      <c r="F196" s="632"/>
      <c r="G196" s="316"/>
      <c r="H196" s="433"/>
      <c r="I196" s="216">
        <f t="shared" si="39"/>
        <v>0</v>
      </c>
      <c r="J196" s="50"/>
      <c r="K196" s="217"/>
      <c r="L196" s="51"/>
      <c r="M196" s="26">
        <f t="shared" si="40"/>
        <v>0</v>
      </c>
      <c r="N196" s="46" t="str">
        <f t="shared" si="35"/>
        <v xml:space="preserve"> </v>
      </c>
      <c r="O196" s="47">
        <f t="shared" si="41"/>
        <v>0</v>
      </c>
      <c r="P196" s="52"/>
      <c r="Q196" s="52"/>
      <c r="R196" s="215">
        <f t="shared" si="42"/>
        <v>0</v>
      </c>
      <c r="S196" s="228" t="str">
        <f t="shared" si="36"/>
        <v/>
      </c>
      <c r="T196" s="48" t="str">
        <f t="shared" si="43"/>
        <v/>
      </c>
      <c r="U196" s="320"/>
      <c r="V196" s="320"/>
      <c r="W196" s="320"/>
      <c r="X196" s="244"/>
      <c r="Y196" s="3"/>
      <c r="Z196" s="247">
        <f t="shared" si="44"/>
        <v>0</v>
      </c>
      <c r="AA196" s="30">
        <f t="shared" si="37"/>
        <v>0</v>
      </c>
      <c r="AB196" s="28">
        <f t="shared" si="45"/>
        <v>0</v>
      </c>
      <c r="AC196" s="28">
        <f t="shared" si="38"/>
        <v>0</v>
      </c>
      <c r="AE196" s="247" t="str">
        <f t="shared" si="46"/>
        <v/>
      </c>
      <c r="AF196" s="30" t="str">
        <f t="shared" si="47"/>
        <v/>
      </c>
      <c r="AG196" s="28" t="str">
        <f t="shared" si="48"/>
        <v/>
      </c>
    </row>
    <row r="197" spans="1:33" ht="12.75" customHeight="1" x14ac:dyDescent="0.25">
      <c r="A197" s="274">
        <f t="shared" si="49"/>
        <v>185</v>
      </c>
      <c r="B197" s="50"/>
      <c r="C197" s="631"/>
      <c r="D197" s="632"/>
      <c r="E197" s="631"/>
      <c r="F197" s="632"/>
      <c r="G197" s="316"/>
      <c r="H197" s="433"/>
      <c r="I197" s="216">
        <f t="shared" si="39"/>
        <v>0</v>
      </c>
      <c r="J197" s="50"/>
      <c r="K197" s="217"/>
      <c r="L197" s="51"/>
      <c r="M197" s="26">
        <f t="shared" si="40"/>
        <v>0</v>
      </c>
      <c r="N197" s="46" t="str">
        <f t="shared" si="35"/>
        <v xml:space="preserve"> </v>
      </c>
      <c r="O197" s="47">
        <f t="shared" si="41"/>
        <v>0</v>
      </c>
      <c r="P197" s="52"/>
      <c r="Q197" s="52"/>
      <c r="R197" s="215">
        <f t="shared" si="42"/>
        <v>0</v>
      </c>
      <c r="S197" s="228" t="str">
        <f t="shared" si="36"/>
        <v/>
      </c>
      <c r="T197" s="48" t="str">
        <f t="shared" si="43"/>
        <v/>
      </c>
      <c r="U197" s="320"/>
      <c r="V197" s="320"/>
      <c r="W197" s="320"/>
      <c r="X197" s="244"/>
      <c r="Y197" s="3"/>
      <c r="Z197" s="247">
        <f t="shared" si="44"/>
        <v>0</v>
      </c>
      <c r="AA197" s="30">
        <f t="shared" si="37"/>
        <v>0</v>
      </c>
      <c r="AB197" s="28">
        <f t="shared" si="45"/>
        <v>0</v>
      </c>
      <c r="AC197" s="28">
        <f t="shared" si="38"/>
        <v>0</v>
      </c>
      <c r="AE197" s="247" t="str">
        <f t="shared" si="46"/>
        <v/>
      </c>
      <c r="AF197" s="30" t="str">
        <f t="shared" si="47"/>
        <v/>
      </c>
      <c r="AG197" s="28" t="str">
        <f t="shared" si="48"/>
        <v/>
      </c>
    </row>
    <row r="198" spans="1:33" ht="12.75" customHeight="1" x14ac:dyDescent="0.25">
      <c r="A198" s="274">
        <f t="shared" si="49"/>
        <v>186</v>
      </c>
      <c r="B198" s="50"/>
      <c r="C198" s="631"/>
      <c r="D198" s="632"/>
      <c r="E198" s="631"/>
      <c r="F198" s="632"/>
      <c r="G198" s="316"/>
      <c r="H198" s="433"/>
      <c r="I198" s="216">
        <f t="shared" si="39"/>
        <v>0</v>
      </c>
      <c r="J198" s="50"/>
      <c r="K198" s="217"/>
      <c r="L198" s="51"/>
      <c r="M198" s="26">
        <f t="shared" si="40"/>
        <v>0</v>
      </c>
      <c r="N198" s="46" t="str">
        <f t="shared" si="35"/>
        <v xml:space="preserve"> </v>
      </c>
      <c r="O198" s="47">
        <f t="shared" si="41"/>
        <v>0</v>
      </c>
      <c r="P198" s="52"/>
      <c r="Q198" s="52"/>
      <c r="R198" s="215">
        <f t="shared" si="42"/>
        <v>0</v>
      </c>
      <c r="S198" s="228" t="str">
        <f t="shared" si="36"/>
        <v/>
      </c>
      <c r="T198" s="48" t="str">
        <f t="shared" si="43"/>
        <v/>
      </c>
      <c r="U198" s="320"/>
      <c r="V198" s="320"/>
      <c r="W198" s="320"/>
      <c r="X198" s="244"/>
      <c r="Y198" s="3"/>
      <c r="Z198" s="247">
        <f t="shared" si="44"/>
        <v>0</v>
      </c>
      <c r="AA198" s="30">
        <f t="shared" si="37"/>
        <v>0</v>
      </c>
      <c r="AB198" s="28">
        <f t="shared" si="45"/>
        <v>0</v>
      </c>
      <c r="AC198" s="28">
        <f t="shared" si="38"/>
        <v>0</v>
      </c>
      <c r="AE198" s="247" t="str">
        <f t="shared" si="46"/>
        <v/>
      </c>
      <c r="AF198" s="30" t="str">
        <f t="shared" si="47"/>
        <v/>
      </c>
      <c r="AG198" s="28" t="str">
        <f t="shared" si="48"/>
        <v/>
      </c>
    </row>
    <row r="199" spans="1:33" ht="12.75" customHeight="1" x14ac:dyDescent="0.25">
      <c r="A199" s="274">
        <f t="shared" si="49"/>
        <v>187</v>
      </c>
      <c r="B199" s="50"/>
      <c r="C199" s="631"/>
      <c r="D199" s="632"/>
      <c r="E199" s="631"/>
      <c r="F199" s="632"/>
      <c r="G199" s="316"/>
      <c r="H199" s="433"/>
      <c r="I199" s="216">
        <f t="shared" si="39"/>
        <v>0</v>
      </c>
      <c r="J199" s="50"/>
      <c r="K199" s="217"/>
      <c r="L199" s="51"/>
      <c r="M199" s="26">
        <f t="shared" si="40"/>
        <v>0</v>
      </c>
      <c r="N199" s="46" t="str">
        <f t="shared" si="35"/>
        <v xml:space="preserve"> </v>
      </c>
      <c r="O199" s="47">
        <f t="shared" si="41"/>
        <v>0</v>
      </c>
      <c r="P199" s="52"/>
      <c r="Q199" s="52"/>
      <c r="R199" s="215">
        <f t="shared" si="42"/>
        <v>0</v>
      </c>
      <c r="S199" s="228" t="str">
        <f t="shared" si="36"/>
        <v/>
      </c>
      <c r="T199" s="48" t="str">
        <f t="shared" si="43"/>
        <v/>
      </c>
      <c r="U199" s="320"/>
      <c r="V199" s="320"/>
      <c r="W199" s="320"/>
      <c r="X199" s="244"/>
      <c r="Y199" s="3"/>
      <c r="Z199" s="247">
        <f t="shared" si="44"/>
        <v>0</v>
      </c>
      <c r="AA199" s="30">
        <f t="shared" si="37"/>
        <v>0</v>
      </c>
      <c r="AB199" s="28">
        <f t="shared" si="45"/>
        <v>0</v>
      </c>
      <c r="AC199" s="28">
        <f t="shared" si="38"/>
        <v>0</v>
      </c>
      <c r="AE199" s="247" t="str">
        <f t="shared" si="46"/>
        <v/>
      </c>
      <c r="AF199" s="30" t="str">
        <f t="shared" si="47"/>
        <v/>
      </c>
      <c r="AG199" s="28" t="str">
        <f t="shared" si="48"/>
        <v/>
      </c>
    </row>
    <row r="200" spans="1:33" ht="12.75" customHeight="1" x14ac:dyDescent="0.25">
      <c r="A200" s="274">
        <f t="shared" si="49"/>
        <v>188</v>
      </c>
      <c r="B200" s="50"/>
      <c r="C200" s="631"/>
      <c r="D200" s="632"/>
      <c r="E200" s="631"/>
      <c r="F200" s="632"/>
      <c r="G200" s="316"/>
      <c r="H200" s="433"/>
      <c r="I200" s="216">
        <f t="shared" si="39"/>
        <v>0</v>
      </c>
      <c r="J200" s="50"/>
      <c r="K200" s="217"/>
      <c r="L200" s="51"/>
      <c r="M200" s="26">
        <f t="shared" si="40"/>
        <v>0</v>
      </c>
      <c r="N200" s="46" t="str">
        <f t="shared" si="35"/>
        <v xml:space="preserve"> </v>
      </c>
      <c r="O200" s="47">
        <f t="shared" si="41"/>
        <v>0</v>
      </c>
      <c r="P200" s="52"/>
      <c r="Q200" s="52"/>
      <c r="R200" s="215">
        <f t="shared" si="42"/>
        <v>0</v>
      </c>
      <c r="S200" s="228" t="str">
        <f t="shared" si="36"/>
        <v/>
      </c>
      <c r="T200" s="48" t="str">
        <f t="shared" si="43"/>
        <v/>
      </c>
      <c r="U200" s="320"/>
      <c r="V200" s="320"/>
      <c r="W200" s="320"/>
      <c r="X200" s="244"/>
      <c r="Y200" s="3"/>
      <c r="Z200" s="247">
        <f t="shared" si="44"/>
        <v>0</v>
      </c>
      <c r="AA200" s="30">
        <f t="shared" si="37"/>
        <v>0</v>
      </c>
      <c r="AB200" s="28">
        <f t="shared" si="45"/>
        <v>0</v>
      </c>
      <c r="AC200" s="28">
        <f t="shared" si="38"/>
        <v>0</v>
      </c>
      <c r="AE200" s="247" t="str">
        <f t="shared" si="46"/>
        <v/>
      </c>
      <c r="AF200" s="30" t="str">
        <f t="shared" si="47"/>
        <v/>
      </c>
      <c r="AG200" s="28" t="str">
        <f t="shared" si="48"/>
        <v/>
      </c>
    </row>
    <row r="201" spans="1:33" ht="12.75" customHeight="1" x14ac:dyDescent="0.25">
      <c r="A201" s="274">
        <f t="shared" si="49"/>
        <v>189</v>
      </c>
      <c r="B201" s="50"/>
      <c r="C201" s="631"/>
      <c r="D201" s="632"/>
      <c r="E201" s="631"/>
      <c r="F201" s="632"/>
      <c r="G201" s="316"/>
      <c r="H201" s="433"/>
      <c r="I201" s="216">
        <f t="shared" si="39"/>
        <v>0</v>
      </c>
      <c r="J201" s="50"/>
      <c r="K201" s="217"/>
      <c r="L201" s="51"/>
      <c r="M201" s="26">
        <f t="shared" si="40"/>
        <v>0</v>
      </c>
      <c r="N201" s="46" t="str">
        <f t="shared" si="35"/>
        <v xml:space="preserve"> </v>
      </c>
      <c r="O201" s="47">
        <f t="shared" si="41"/>
        <v>0</v>
      </c>
      <c r="P201" s="52"/>
      <c r="Q201" s="52"/>
      <c r="R201" s="215">
        <f t="shared" si="42"/>
        <v>0</v>
      </c>
      <c r="S201" s="228" t="str">
        <f t="shared" si="36"/>
        <v/>
      </c>
      <c r="T201" s="48" t="str">
        <f t="shared" si="43"/>
        <v/>
      </c>
      <c r="U201" s="320"/>
      <c r="V201" s="320"/>
      <c r="W201" s="320"/>
      <c r="X201" s="244"/>
      <c r="Z201" s="247">
        <f t="shared" si="44"/>
        <v>0</v>
      </c>
      <c r="AA201" s="30">
        <f t="shared" si="37"/>
        <v>0</v>
      </c>
      <c r="AB201" s="28">
        <f t="shared" si="45"/>
        <v>0</v>
      </c>
      <c r="AC201" s="28">
        <f t="shared" si="38"/>
        <v>0</v>
      </c>
      <c r="AE201" s="247" t="str">
        <f t="shared" si="46"/>
        <v/>
      </c>
      <c r="AF201" s="30" t="str">
        <f t="shared" si="47"/>
        <v/>
      </c>
      <c r="AG201" s="28" t="str">
        <f t="shared" si="48"/>
        <v/>
      </c>
    </row>
    <row r="202" spans="1:33" ht="12.75" customHeight="1" x14ac:dyDescent="0.25">
      <c r="A202" s="274">
        <f t="shared" si="49"/>
        <v>190</v>
      </c>
      <c r="B202" s="50"/>
      <c r="C202" s="631"/>
      <c r="D202" s="632"/>
      <c r="E202" s="631"/>
      <c r="F202" s="632"/>
      <c r="G202" s="316"/>
      <c r="H202" s="433"/>
      <c r="I202" s="216">
        <f t="shared" si="39"/>
        <v>0</v>
      </c>
      <c r="J202" s="50"/>
      <c r="K202" s="217"/>
      <c r="L202" s="51"/>
      <c r="M202" s="26">
        <f t="shared" si="40"/>
        <v>0</v>
      </c>
      <c r="N202" s="46" t="str">
        <f t="shared" si="35"/>
        <v xml:space="preserve"> </v>
      </c>
      <c r="O202" s="47">
        <f t="shared" si="41"/>
        <v>0</v>
      </c>
      <c r="P202" s="52"/>
      <c r="Q202" s="52"/>
      <c r="R202" s="215">
        <f t="shared" si="42"/>
        <v>0</v>
      </c>
      <c r="S202" s="228" t="str">
        <f t="shared" si="36"/>
        <v/>
      </c>
      <c r="T202" s="48" t="str">
        <f t="shared" si="43"/>
        <v/>
      </c>
      <c r="U202" s="320"/>
      <c r="V202" s="320"/>
      <c r="W202" s="320"/>
      <c r="X202" s="244"/>
      <c r="Z202" s="247">
        <f t="shared" si="44"/>
        <v>0</v>
      </c>
      <c r="AA202" s="30">
        <f t="shared" si="37"/>
        <v>0</v>
      </c>
      <c r="AB202" s="28">
        <f t="shared" si="45"/>
        <v>0</v>
      </c>
      <c r="AC202" s="28">
        <f t="shared" si="38"/>
        <v>0</v>
      </c>
      <c r="AE202" s="247" t="str">
        <f t="shared" si="46"/>
        <v/>
      </c>
      <c r="AF202" s="30" t="str">
        <f t="shared" si="47"/>
        <v/>
      </c>
      <c r="AG202" s="28" t="str">
        <f t="shared" si="48"/>
        <v/>
      </c>
    </row>
    <row r="203" spans="1:33" ht="12.75" customHeight="1" x14ac:dyDescent="0.25">
      <c r="A203" s="274">
        <f t="shared" si="49"/>
        <v>191</v>
      </c>
      <c r="B203" s="50"/>
      <c r="C203" s="631"/>
      <c r="D203" s="632"/>
      <c r="E203" s="631"/>
      <c r="F203" s="632"/>
      <c r="G203" s="316"/>
      <c r="H203" s="433"/>
      <c r="I203" s="216">
        <f t="shared" si="39"/>
        <v>0</v>
      </c>
      <c r="J203" s="50"/>
      <c r="K203" s="217"/>
      <c r="L203" s="51"/>
      <c r="M203" s="26">
        <f t="shared" si="40"/>
        <v>0</v>
      </c>
      <c r="N203" s="46" t="str">
        <f t="shared" si="35"/>
        <v xml:space="preserve"> </v>
      </c>
      <c r="O203" s="47">
        <f t="shared" si="41"/>
        <v>0</v>
      </c>
      <c r="P203" s="52"/>
      <c r="Q203" s="52"/>
      <c r="R203" s="215">
        <f t="shared" si="42"/>
        <v>0</v>
      </c>
      <c r="S203" s="228" t="str">
        <f t="shared" si="36"/>
        <v/>
      </c>
      <c r="T203" s="48" t="str">
        <f t="shared" si="43"/>
        <v/>
      </c>
      <c r="U203" s="320"/>
      <c r="V203" s="320"/>
      <c r="W203" s="320"/>
      <c r="X203" s="244"/>
      <c r="Z203" s="247">
        <f t="shared" si="44"/>
        <v>0</v>
      </c>
      <c r="AA203" s="30">
        <f t="shared" si="37"/>
        <v>0</v>
      </c>
      <c r="AB203" s="28">
        <f t="shared" si="45"/>
        <v>0</v>
      </c>
      <c r="AC203" s="28">
        <f t="shared" si="38"/>
        <v>0</v>
      </c>
      <c r="AE203" s="247" t="str">
        <f t="shared" si="46"/>
        <v/>
      </c>
      <c r="AF203" s="30" t="str">
        <f t="shared" si="47"/>
        <v/>
      </c>
      <c r="AG203" s="28" t="str">
        <f t="shared" si="48"/>
        <v/>
      </c>
    </row>
    <row r="204" spans="1:33" ht="12.75" customHeight="1" x14ac:dyDescent="0.25">
      <c r="A204" s="274">
        <f t="shared" si="49"/>
        <v>192</v>
      </c>
      <c r="B204" s="50"/>
      <c r="C204" s="631"/>
      <c r="D204" s="632"/>
      <c r="E204" s="631"/>
      <c r="F204" s="632"/>
      <c r="G204" s="316"/>
      <c r="H204" s="433"/>
      <c r="I204" s="216">
        <f t="shared" si="39"/>
        <v>0</v>
      </c>
      <c r="J204" s="50"/>
      <c r="K204" s="217"/>
      <c r="L204" s="51"/>
      <c r="M204" s="26">
        <f t="shared" si="40"/>
        <v>0</v>
      </c>
      <c r="N204" s="46" t="str">
        <f t="shared" si="35"/>
        <v xml:space="preserve"> </v>
      </c>
      <c r="O204" s="47">
        <f t="shared" si="41"/>
        <v>0</v>
      </c>
      <c r="P204" s="52"/>
      <c r="Q204" s="52"/>
      <c r="R204" s="215">
        <f t="shared" si="42"/>
        <v>0</v>
      </c>
      <c r="S204" s="228" t="str">
        <f t="shared" si="36"/>
        <v/>
      </c>
      <c r="T204" s="48" t="str">
        <f t="shared" si="43"/>
        <v/>
      </c>
      <c r="U204" s="320"/>
      <c r="V204" s="320"/>
      <c r="W204" s="320"/>
      <c r="X204" s="244"/>
      <c r="Z204" s="247">
        <f t="shared" si="44"/>
        <v>0</v>
      </c>
      <c r="AA204" s="30">
        <f t="shared" si="37"/>
        <v>0</v>
      </c>
      <c r="AB204" s="28">
        <f t="shared" si="45"/>
        <v>0</v>
      </c>
      <c r="AC204" s="28">
        <f t="shared" si="38"/>
        <v>0</v>
      </c>
      <c r="AE204" s="247" t="str">
        <f t="shared" si="46"/>
        <v/>
      </c>
      <c r="AF204" s="30" t="str">
        <f t="shared" si="47"/>
        <v/>
      </c>
      <c r="AG204" s="28" t="str">
        <f t="shared" si="48"/>
        <v/>
      </c>
    </row>
    <row r="205" spans="1:33" ht="12.75" customHeight="1" x14ac:dyDescent="0.25">
      <c r="A205" s="274">
        <f t="shared" si="49"/>
        <v>193</v>
      </c>
      <c r="B205" s="50"/>
      <c r="C205" s="631"/>
      <c r="D205" s="632"/>
      <c r="E205" s="631"/>
      <c r="F205" s="632"/>
      <c r="G205" s="316"/>
      <c r="H205" s="433"/>
      <c r="I205" s="216">
        <f t="shared" si="39"/>
        <v>0</v>
      </c>
      <c r="J205" s="50"/>
      <c r="K205" s="217"/>
      <c r="L205" s="51"/>
      <c r="M205" s="26">
        <f t="shared" si="40"/>
        <v>0</v>
      </c>
      <c r="N205" s="46" t="str">
        <f t="shared" ref="N205:N268" si="51">IF(K205&lt;=0.5,IF(M205&gt;0.5,"Fail"," "),IF(K205&lt;=0.8,IF(M205&gt;0.8,"Fail"," ")," "))</f>
        <v xml:space="preserve"> </v>
      </c>
      <c r="O205" s="47">
        <f t="shared" si="41"/>
        <v>0</v>
      </c>
      <c r="P205" s="52"/>
      <c r="Q205" s="52"/>
      <c r="R205" s="215">
        <f t="shared" si="42"/>
        <v>0</v>
      </c>
      <c r="S205" s="228" t="str">
        <f t="shared" ref="S205:S268" si="52">IF(J205&gt;0,IF(R205*12&gt;L205,"Fail",""),"")</f>
        <v/>
      </c>
      <c r="T205" s="48" t="str">
        <f t="shared" si="43"/>
        <v/>
      </c>
      <c r="U205" s="320"/>
      <c r="V205" s="320"/>
      <c r="W205" s="320"/>
      <c r="X205" s="244"/>
      <c r="Z205" s="247">
        <f t="shared" si="44"/>
        <v>0</v>
      </c>
      <c r="AA205" s="30">
        <f t="shared" ref="AA205:AA268" si="53">IF(I205=1,$M$7,IF(I205=2,$N$7,IF(I205=3,$O$7,IF(I205=4,$P$7,IF(I205=5,$Q$7,IF(I205=6,$R$7,IF(I205=7,$S$7,IF(I205=8,$T$7,Z205))))))))</f>
        <v>0</v>
      </c>
      <c r="AB205" s="28">
        <f t="shared" si="45"/>
        <v>0</v>
      </c>
      <c r="AC205" s="28">
        <f t="shared" ref="AC205:AC268" si="54">(K205*AA205)</f>
        <v>0</v>
      </c>
      <c r="AE205" s="247" t="str">
        <f t="shared" si="46"/>
        <v/>
      </c>
      <c r="AF205" s="30" t="str">
        <f t="shared" si="47"/>
        <v/>
      </c>
      <c r="AG205" s="28" t="str">
        <f t="shared" si="48"/>
        <v/>
      </c>
    </row>
    <row r="206" spans="1:33" ht="12.75" customHeight="1" x14ac:dyDescent="0.25">
      <c r="A206" s="274">
        <f t="shared" si="49"/>
        <v>194</v>
      </c>
      <c r="B206" s="50"/>
      <c r="C206" s="631"/>
      <c r="D206" s="632"/>
      <c r="E206" s="631"/>
      <c r="F206" s="632"/>
      <c r="G206" s="316"/>
      <c r="H206" s="433"/>
      <c r="I206" s="216">
        <f t="shared" ref="I206:I269" si="55">IF(C206&lt;&gt;"",IF(H206&lt;1,1,(H206*1.5)),0)</f>
        <v>0</v>
      </c>
      <c r="J206" s="50"/>
      <c r="K206" s="217"/>
      <c r="L206" s="51"/>
      <c r="M206" s="26">
        <f t="shared" ref="M206:M269" si="56">IF(OR(C206="VACANT",K206=0),0,(L206/AB206))</f>
        <v>0</v>
      </c>
      <c r="N206" s="46" t="str">
        <f t="shared" si="51"/>
        <v xml:space="preserve"> </v>
      </c>
      <c r="O206" s="47">
        <f t="shared" ref="O206:O269" si="57">+AC206/12*0.3</f>
        <v>0</v>
      </c>
      <c r="P206" s="52"/>
      <c r="Q206" s="52"/>
      <c r="R206" s="215">
        <f t="shared" ref="R206:R269" si="58">P206-Q206</f>
        <v>0</v>
      </c>
      <c r="S206" s="228" t="str">
        <f t="shared" si="52"/>
        <v/>
      </c>
      <c r="T206" s="48" t="str">
        <f t="shared" ref="T206:T269" si="59">IF(C206="Vacant","",IF(R206&gt;0,IF(R206&gt;O206,"Fail",""),""))</f>
        <v/>
      </c>
      <c r="U206" s="320"/>
      <c r="V206" s="320"/>
      <c r="W206" s="320"/>
      <c r="X206" s="244"/>
      <c r="Z206" s="247">
        <f t="shared" ref="Z206:Z269" si="60">IF(I206=1.5,$M$8,IF(I206=2.5,$N$8,IF(I206=3.5,$O$8,IF(I206=4.5,$P$8,IF(I206=5.5,$Q$8,IF(I206=6.5,$R$8,IF(I206=7.5,$S$8,IF(I206=8.5,$T$8,0))))))))</f>
        <v>0</v>
      </c>
      <c r="AA206" s="30">
        <f t="shared" si="53"/>
        <v>0</v>
      </c>
      <c r="AB206" s="28">
        <f t="shared" ref="AB206:AB269" si="61">IF(J206=1,$M$7,IF(J206=2,$N$7,IF(J206=3,$O$7,IF(J206=4,$P$7,IF(J206=5,$Q$7,IF(J206=6,$R$7,IF(J206=7,$S$7,IF(J206=8,$T$7,0))))))))</f>
        <v>0</v>
      </c>
      <c r="AC206" s="28">
        <f t="shared" si="54"/>
        <v>0</v>
      </c>
      <c r="AE206" s="247" t="str">
        <f t="shared" ref="AE206:AE269" si="62">IF(Q206&gt;=1,1,"")</f>
        <v/>
      </c>
      <c r="AF206" s="30" t="str">
        <f t="shared" ref="AF206:AF269" si="63">IF(AE206=1,H206,"")</f>
        <v/>
      </c>
      <c r="AG206" s="28" t="str">
        <f t="shared" ref="AG206:AG269" si="64">IF(AE206=1,P206,"")</f>
        <v/>
      </c>
    </row>
    <row r="207" spans="1:33" ht="12.75" customHeight="1" x14ac:dyDescent="0.25">
      <c r="A207" s="274">
        <f t="shared" ref="A207:A270" si="65">A206+1</f>
        <v>195</v>
      </c>
      <c r="B207" s="50"/>
      <c r="C207" s="631"/>
      <c r="D207" s="632"/>
      <c r="E207" s="631"/>
      <c r="F207" s="632"/>
      <c r="G207" s="316"/>
      <c r="H207" s="433"/>
      <c r="I207" s="216">
        <f t="shared" si="55"/>
        <v>0</v>
      </c>
      <c r="J207" s="50"/>
      <c r="K207" s="217"/>
      <c r="L207" s="51"/>
      <c r="M207" s="26">
        <f t="shared" si="56"/>
        <v>0</v>
      </c>
      <c r="N207" s="46" t="str">
        <f t="shared" si="51"/>
        <v xml:space="preserve"> </v>
      </c>
      <c r="O207" s="47">
        <f t="shared" si="57"/>
        <v>0</v>
      </c>
      <c r="P207" s="52"/>
      <c r="Q207" s="52"/>
      <c r="R207" s="215">
        <f t="shared" si="58"/>
        <v>0</v>
      </c>
      <c r="S207" s="228" t="str">
        <f t="shared" si="52"/>
        <v/>
      </c>
      <c r="T207" s="48" t="str">
        <f t="shared" si="59"/>
        <v/>
      </c>
      <c r="U207" s="320"/>
      <c r="V207" s="320"/>
      <c r="W207" s="320"/>
      <c r="X207" s="244"/>
      <c r="Z207" s="247">
        <f t="shared" si="60"/>
        <v>0</v>
      </c>
      <c r="AA207" s="30">
        <f t="shared" si="53"/>
        <v>0</v>
      </c>
      <c r="AB207" s="28">
        <f t="shared" si="61"/>
        <v>0</v>
      </c>
      <c r="AC207" s="28">
        <f t="shared" si="54"/>
        <v>0</v>
      </c>
      <c r="AE207" s="247" t="str">
        <f t="shared" si="62"/>
        <v/>
      </c>
      <c r="AF207" s="30" t="str">
        <f t="shared" si="63"/>
        <v/>
      </c>
      <c r="AG207" s="28" t="str">
        <f t="shared" si="64"/>
        <v/>
      </c>
    </row>
    <row r="208" spans="1:33" ht="12.75" customHeight="1" x14ac:dyDescent="0.25">
      <c r="A208" s="274">
        <f t="shared" si="65"/>
        <v>196</v>
      </c>
      <c r="B208" s="50"/>
      <c r="C208" s="631"/>
      <c r="D208" s="632"/>
      <c r="E208" s="631"/>
      <c r="F208" s="632"/>
      <c r="G208" s="316"/>
      <c r="H208" s="433"/>
      <c r="I208" s="216">
        <f t="shared" si="55"/>
        <v>0</v>
      </c>
      <c r="J208" s="50"/>
      <c r="K208" s="217"/>
      <c r="L208" s="51"/>
      <c r="M208" s="26">
        <f t="shared" si="56"/>
        <v>0</v>
      </c>
      <c r="N208" s="46" t="str">
        <f t="shared" si="51"/>
        <v xml:space="preserve"> </v>
      </c>
      <c r="O208" s="47">
        <f t="shared" si="57"/>
        <v>0</v>
      </c>
      <c r="P208" s="52"/>
      <c r="Q208" s="52"/>
      <c r="R208" s="215">
        <f t="shared" si="58"/>
        <v>0</v>
      </c>
      <c r="S208" s="228" t="str">
        <f t="shared" si="52"/>
        <v/>
      </c>
      <c r="T208" s="48" t="str">
        <f t="shared" si="59"/>
        <v/>
      </c>
      <c r="U208" s="320"/>
      <c r="V208" s="320"/>
      <c r="W208" s="320"/>
      <c r="X208" s="244"/>
      <c r="Z208" s="247">
        <f t="shared" si="60"/>
        <v>0</v>
      </c>
      <c r="AA208" s="30">
        <f t="shared" si="53"/>
        <v>0</v>
      </c>
      <c r="AB208" s="28">
        <f t="shared" si="61"/>
        <v>0</v>
      </c>
      <c r="AC208" s="28">
        <f t="shared" si="54"/>
        <v>0</v>
      </c>
      <c r="AE208" s="247" t="str">
        <f t="shared" si="62"/>
        <v/>
      </c>
      <c r="AF208" s="30" t="str">
        <f t="shared" si="63"/>
        <v/>
      </c>
      <c r="AG208" s="28" t="str">
        <f t="shared" si="64"/>
        <v/>
      </c>
    </row>
    <row r="209" spans="1:33" ht="12.75" customHeight="1" x14ac:dyDescent="0.25">
      <c r="A209" s="274">
        <f t="shared" si="65"/>
        <v>197</v>
      </c>
      <c r="B209" s="50"/>
      <c r="C209" s="631"/>
      <c r="D209" s="632"/>
      <c r="E209" s="631"/>
      <c r="F209" s="632"/>
      <c r="G209" s="316"/>
      <c r="H209" s="433"/>
      <c r="I209" s="216">
        <f t="shared" si="55"/>
        <v>0</v>
      </c>
      <c r="J209" s="50"/>
      <c r="K209" s="217"/>
      <c r="L209" s="51"/>
      <c r="M209" s="26">
        <f t="shared" si="56"/>
        <v>0</v>
      </c>
      <c r="N209" s="46" t="str">
        <f t="shared" si="51"/>
        <v xml:space="preserve"> </v>
      </c>
      <c r="O209" s="47">
        <f t="shared" si="57"/>
        <v>0</v>
      </c>
      <c r="P209" s="52"/>
      <c r="Q209" s="52"/>
      <c r="R209" s="215">
        <f t="shared" si="58"/>
        <v>0</v>
      </c>
      <c r="S209" s="228" t="str">
        <f t="shared" si="52"/>
        <v/>
      </c>
      <c r="T209" s="48" t="str">
        <f t="shared" si="59"/>
        <v/>
      </c>
      <c r="U209" s="320"/>
      <c r="V209" s="320"/>
      <c r="W209" s="320"/>
      <c r="X209" s="244"/>
      <c r="Z209" s="247">
        <f t="shared" si="60"/>
        <v>0</v>
      </c>
      <c r="AA209" s="30">
        <f t="shared" si="53"/>
        <v>0</v>
      </c>
      <c r="AB209" s="28">
        <f t="shared" si="61"/>
        <v>0</v>
      </c>
      <c r="AC209" s="28">
        <f t="shared" si="54"/>
        <v>0</v>
      </c>
      <c r="AE209" s="247" t="str">
        <f t="shared" si="62"/>
        <v/>
      </c>
      <c r="AF209" s="30" t="str">
        <f t="shared" si="63"/>
        <v/>
      </c>
      <c r="AG209" s="28" t="str">
        <f t="shared" si="64"/>
        <v/>
      </c>
    </row>
    <row r="210" spans="1:33" ht="12.75" customHeight="1" x14ac:dyDescent="0.25">
      <c r="A210" s="274">
        <f t="shared" si="65"/>
        <v>198</v>
      </c>
      <c r="B210" s="50"/>
      <c r="C210" s="631"/>
      <c r="D210" s="632"/>
      <c r="E210" s="631"/>
      <c r="F210" s="632"/>
      <c r="G210" s="316"/>
      <c r="H210" s="433"/>
      <c r="I210" s="216">
        <f t="shared" si="55"/>
        <v>0</v>
      </c>
      <c r="J210" s="50"/>
      <c r="K210" s="217"/>
      <c r="L210" s="51"/>
      <c r="M210" s="26">
        <f t="shared" si="56"/>
        <v>0</v>
      </c>
      <c r="N210" s="46" t="str">
        <f t="shared" si="51"/>
        <v xml:space="preserve"> </v>
      </c>
      <c r="O210" s="47">
        <f t="shared" si="57"/>
        <v>0</v>
      </c>
      <c r="P210" s="52"/>
      <c r="Q210" s="52"/>
      <c r="R210" s="215">
        <f t="shared" si="58"/>
        <v>0</v>
      </c>
      <c r="S210" s="228" t="str">
        <f t="shared" si="52"/>
        <v/>
      </c>
      <c r="T210" s="48" t="str">
        <f t="shared" si="59"/>
        <v/>
      </c>
      <c r="U210" s="320"/>
      <c r="V210" s="320"/>
      <c r="W210" s="320"/>
      <c r="X210" s="244"/>
      <c r="Z210" s="247">
        <f t="shared" si="60"/>
        <v>0</v>
      </c>
      <c r="AA210" s="30">
        <f t="shared" si="53"/>
        <v>0</v>
      </c>
      <c r="AB210" s="28">
        <f t="shared" si="61"/>
        <v>0</v>
      </c>
      <c r="AC210" s="28">
        <f t="shared" si="54"/>
        <v>0</v>
      </c>
      <c r="AE210" s="247" t="str">
        <f t="shared" si="62"/>
        <v/>
      </c>
      <c r="AF210" s="30" t="str">
        <f t="shared" si="63"/>
        <v/>
      </c>
      <c r="AG210" s="28" t="str">
        <f t="shared" si="64"/>
        <v/>
      </c>
    </row>
    <row r="211" spans="1:33" ht="12.75" customHeight="1" x14ac:dyDescent="0.25">
      <c r="A211" s="274">
        <f t="shared" si="65"/>
        <v>199</v>
      </c>
      <c r="B211" s="50"/>
      <c r="C211" s="631"/>
      <c r="D211" s="632"/>
      <c r="E211" s="631"/>
      <c r="F211" s="632"/>
      <c r="G211" s="316"/>
      <c r="H211" s="433"/>
      <c r="I211" s="216">
        <f t="shared" si="55"/>
        <v>0</v>
      </c>
      <c r="J211" s="50"/>
      <c r="K211" s="217"/>
      <c r="L211" s="51"/>
      <c r="M211" s="26">
        <f t="shared" si="56"/>
        <v>0</v>
      </c>
      <c r="N211" s="46" t="str">
        <f t="shared" si="51"/>
        <v xml:space="preserve"> </v>
      </c>
      <c r="O211" s="47">
        <f t="shared" si="57"/>
        <v>0</v>
      </c>
      <c r="P211" s="52"/>
      <c r="Q211" s="52"/>
      <c r="R211" s="215">
        <f t="shared" si="58"/>
        <v>0</v>
      </c>
      <c r="S211" s="228" t="str">
        <f t="shared" si="52"/>
        <v/>
      </c>
      <c r="T211" s="48" t="str">
        <f t="shared" si="59"/>
        <v/>
      </c>
      <c r="U211" s="320"/>
      <c r="V211" s="320"/>
      <c r="W211" s="320"/>
      <c r="X211" s="244"/>
      <c r="Z211" s="247">
        <f t="shared" si="60"/>
        <v>0</v>
      </c>
      <c r="AA211" s="30">
        <f t="shared" si="53"/>
        <v>0</v>
      </c>
      <c r="AB211" s="28">
        <f t="shared" si="61"/>
        <v>0</v>
      </c>
      <c r="AC211" s="28">
        <f t="shared" si="54"/>
        <v>0</v>
      </c>
      <c r="AE211" s="247" t="str">
        <f t="shared" si="62"/>
        <v/>
      </c>
      <c r="AF211" s="30" t="str">
        <f t="shared" si="63"/>
        <v/>
      </c>
      <c r="AG211" s="28" t="str">
        <f t="shared" si="64"/>
        <v/>
      </c>
    </row>
    <row r="212" spans="1:33" ht="12.75" customHeight="1" x14ac:dyDescent="0.25">
      <c r="A212" s="274">
        <f t="shared" si="65"/>
        <v>200</v>
      </c>
      <c r="B212" s="50"/>
      <c r="C212" s="631"/>
      <c r="D212" s="632"/>
      <c r="E212" s="631"/>
      <c r="F212" s="632"/>
      <c r="G212" s="316"/>
      <c r="H212" s="433"/>
      <c r="I212" s="216">
        <f t="shared" si="55"/>
        <v>0</v>
      </c>
      <c r="J212" s="50"/>
      <c r="K212" s="217"/>
      <c r="L212" s="51"/>
      <c r="M212" s="26">
        <f t="shared" si="56"/>
        <v>0</v>
      </c>
      <c r="N212" s="46" t="str">
        <f t="shared" si="51"/>
        <v xml:space="preserve"> </v>
      </c>
      <c r="O212" s="47">
        <f t="shared" si="57"/>
        <v>0</v>
      </c>
      <c r="P212" s="52"/>
      <c r="Q212" s="52"/>
      <c r="R212" s="215">
        <f t="shared" si="58"/>
        <v>0</v>
      </c>
      <c r="S212" s="228" t="str">
        <f t="shared" si="52"/>
        <v/>
      </c>
      <c r="T212" s="48" t="str">
        <f t="shared" si="59"/>
        <v/>
      </c>
      <c r="U212" s="320"/>
      <c r="V212" s="320"/>
      <c r="W212" s="320"/>
      <c r="X212" s="244"/>
      <c r="Z212" s="247">
        <f t="shared" si="60"/>
        <v>0</v>
      </c>
      <c r="AA212" s="30">
        <f t="shared" si="53"/>
        <v>0</v>
      </c>
      <c r="AB212" s="28">
        <f t="shared" si="61"/>
        <v>0</v>
      </c>
      <c r="AC212" s="28">
        <f t="shared" si="54"/>
        <v>0</v>
      </c>
      <c r="AE212" s="247" t="str">
        <f t="shared" si="62"/>
        <v/>
      </c>
      <c r="AF212" s="30" t="str">
        <f t="shared" si="63"/>
        <v/>
      </c>
      <c r="AG212" s="28" t="str">
        <f t="shared" si="64"/>
        <v/>
      </c>
    </row>
    <row r="213" spans="1:33" ht="12.75" customHeight="1" x14ac:dyDescent="0.25">
      <c r="A213" s="274">
        <f t="shared" si="65"/>
        <v>201</v>
      </c>
      <c r="B213" s="50"/>
      <c r="C213" s="631"/>
      <c r="D213" s="632"/>
      <c r="E213" s="631"/>
      <c r="F213" s="632"/>
      <c r="G213" s="316"/>
      <c r="H213" s="433"/>
      <c r="I213" s="216">
        <f t="shared" si="55"/>
        <v>0</v>
      </c>
      <c r="J213" s="50"/>
      <c r="K213" s="217"/>
      <c r="L213" s="51"/>
      <c r="M213" s="26">
        <f t="shared" si="56"/>
        <v>0</v>
      </c>
      <c r="N213" s="46" t="str">
        <f t="shared" si="51"/>
        <v xml:space="preserve"> </v>
      </c>
      <c r="O213" s="47">
        <f t="shared" si="57"/>
        <v>0</v>
      </c>
      <c r="P213" s="52"/>
      <c r="Q213" s="52"/>
      <c r="R213" s="215">
        <f t="shared" si="58"/>
        <v>0</v>
      </c>
      <c r="S213" s="228" t="str">
        <f t="shared" si="52"/>
        <v/>
      </c>
      <c r="T213" s="48" t="str">
        <f t="shared" si="59"/>
        <v/>
      </c>
      <c r="U213" s="320"/>
      <c r="V213" s="320"/>
      <c r="W213" s="320"/>
      <c r="X213" s="244"/>
      <c r="Z213" s="247">
        <f t="shared" si="60"/>
        <v>0</v>
      </c>
      <c r="AA213" s="30">
        <f t="shared" si="53"/>
        <v>0</v>
      </c>
      <c r="AB213" s="28">
        <f t="shared" si="61"/>
        <v>0</v>
      </c>
      <c r="AC213" s="28">
        <f t="shared" si="54"/>
        <v>0</v>
      </c>
      <c r="AE213" s="247" t="str">
        <f t="shared" si="62"/>
        <v/>
      </c>
      <c r="AF213" s="30" t="str">
        <f t="shared" si="63"/>
        <v/>
      </c>
      <c r="AG213" s="28" t="str">
        <f t="shared" si="64"/>
        <v/>
      </c>
    </row>
    <row r="214" spans="1:33" ht="12.75" customHeight="1" x14ac:dyDescent="0.25">
      <c r="A214" s="274">
        <f t="shared" si="65"/>
        <v>202</v>
      </c>
      <c r="B214" s="50"/>
      <c r="C214" s="631"/>
      <c r="D214" s="632"/>
      <c r="E214" s="631"/>
      <c r="F214" s="632"/>
      <c r="G214" s="316"/>
      <c r="H214" s="433"/>
      <c r="I214" s="216">
        <f t="shared" si="55"/>
        <v>0</v>
      </c>
      <c r="J214" s="50"/>
      <c r="K214" s="217"/>
      <c r="L214" s="51"/>
      <c r="M214" s="26">
        <f t="shared" si="56"/>
        <v>0</v>
      </c>
      <c r="N214" s="46" t="str">
        <f t="shared" si="51"/>
        <v xml:space="preserve"> </v>
      </c>
      <c r="O214" s="47">
        <f t="shared" si="57"/>
        <v>0</v>
      </c>
      <c r="P214" s="52"/>
      <c r="Q214" s="52"/>
      <c r="R214" s="215">
        <f t="shared" si="58"/>
        <v>0</v>
      </c>
      <c r="S214" s="228" t="str">
        <f t="shared" si="52"/>
        <v/>
      </c>
      <c r="T214" s="48" t="str">
        <f t="shared" si="59"/>
        <v/>
      </c>
      <c r="U214" s="320"/>
      <c r="V214" s="320"/>
      <c r="W214" s="320"/>
      <c r="X214" s="244"/>
      <c r="Z214" s="247">
        <f t="shared" si="60"/>
        <v>0</v>
      </c>
      <c r="AA214" s="30">
        <f t="shared" si="53"/>
        <v>0</v>
      </c>
      <c r="AB214" s="28">
        <f t="shared" si="61"/>
        <v>0</v>
      </c>
      <c r="AC214" s="28">
        <f t="shared" si="54"/>
        <v>0</v>
      </c>
      <c r="AE214" s="247" t="str">
        <f t="shared" si="62"/>
        <v/>
      </c>
      <c r="AF214" s="30" t="str">
        <f t="shared" si="63"/>
        <v/>
      </c>
      <c r="AG214" s="28" t="str">
        <f t="shared" si="64"/>
        <v/>
      </c>
    </row>
    <row r="215" spans="1:33" ht="12.75" customHeight="1" x14ac:dyDescent="0.25">
      <c r="A215" s="274">
        <f t="shared" si="65"/>
        <v>203</v>
      </c>
      <c r="B215" s="50"/>
      <c r="C215" s="631"/>
      <c r="D215" s="632"/>
      <c r="E215" s="631"/>
      <c r="F215" s="632"/>
      <c r="G215" s="316"/>
      <c r="H215" s="433"/>
      <c r="I215" s="216">
        <f t="shared" si="55"/>
        <v>0</v>
      </c>
      <c r="J215" s="50"/>
      <c r="K215" s="217"/>
      <c r="L215" s="51"/>
      <c r="M215" s="26">
        <f t="shared" si="56"/>
        <v>0</v>
      </c>
      <c r="N215" s="46" t="str">
        <f t="shared" si="51"/>
        <v xml:space="preserve"> </v>
      </c>
      <c r="O215" s="47">
        <f t="shared" si="57"/>
        <v>0</v>
      </c>
      <c r="P215" s="52"/>
      <c r="Q215" s="52"/>
      <c r="R215" s="215">
        <f t="shared" si="58"/>
        <v>0</v>
      </c>
      <c r="S215" s="228" t="str">
        <f t="shared" si="52"/>
        <v/>
      </c>
      <c r="T215" s="48" t="str">
        <f t="shared" si="59"/>
        <v/>
      </c>
      <c r="U215" s="320"/>
      <c r="V215" s="320"/>
      <c r="W215" s="320"/>
      <c r="X215" s="244"/>
      <c r="Z215" s="247">
        <f t="shared" si="60"/>
        <v>0</v>
      </c>
      <c r="AA215" s="30">
        <f t="shared" si="53"/>
        <v>0</v>
      </c>
      <c r="AB215" s="28">
        <f t="shared" si="61"/>
        <v>0</v>
      </c>
      <c r="AC215" s="28">
        <f t="shared" si="54"/>
        <v>0</v>
      </c>
      <c r="AE215" s="247" t="str">
        <f t="shared" si="62"/>
        <v/>
      </c>
      <c r="AF215" s="30" t="str">
        <f t="shared" si="63"/>
        <v/>
      </c>
      <c r="AG215" s="28" t="str">
        <f t="shared" si="64"/>
        <v/>
      </c>
    </row>
    <row r="216" spans="1:33" ht="12.75" customHeight="1" x14ac:dyDescent="0.25">
      <c r="A216" s="274">
        <f t="shared" si="65"/>
        <v>204</v>
      </c>
      <c r="B216" s="50"/>
      <c r="C216" s="631"/>
      <c r="D216" s="632"/>
      <c r="E216" s="631"/>
      <c r="F216" s="632"/>
      <c r="G216" s="316"/>
      <c r="H216" s="433"/>
      <c r="I216" s="216">
        <f t="shared" si="55"/>
        <v>0</v>
      </c>
      <c r="J216" s="50"/>
      <c r="K216" s="217"/>
      <c r="L216" s="51"/>
      <c r="M216" s="26">
        <f t="shared" si="56"/>
        <v>0</v>
      </c>
      <c r="N216" s="46" t="str">
        <f t="shared" si="51"/>
        <v xml:space="preserve"> </v>
      </c>
      <c r="O216" s="47">
        <f t="shared" si="57"/>
        <v>0</v>
      </c>
      <c r="P216" s="52"/>
      <c r="Q216" s="52"/>
      <c r="R216" s="215">
        <f t="shared" si="58"/>
        <v>0</v>
      </c>
      <c r="S216" s="228" t="str">
        <f t="shared" si="52"/>
        <v/>
      </c>
      <c r="T216" s="48" t="str">
        <f t="shared" ref="T216:T223" si="66">IF(C216="Vacant","",IF(R216&gt;0,IF(R216&gt;O216,"Fail",""),""))</f>
        <v/>
      </c>
      <c r="U216" s="320"/>
      <c r="V216" s="320"/>
      <c r="W216" s="320"/>
      <c r="X216" s="244"/>
      <c r="Z216" s="247">
        <f t="shared" si="60"/>
        <v>0</v>
      </c>
      <c r="AA216" s="30">
        <f t="shared" si="53"/>
        <v>0</v>
      </c>
      <c r="AB216" s="28">
        <f t="shared" si="61"/>
        <v>0</v>
      </c>
      <c r="AC216" s="28">
        <f t="shared" si="54"/>
        <v>0</v>
      </c>
      <c r="AE216" s="247" t="str">
        <f t="shared" si="62"/>
        <v/>
      </c>
      <c r="AF216" s="30" t="str">
        <f t="shared" si="63"/>
        <v/>
      </c>
      <c r="AG216" s="28" t="str">
        <f t="shared" si="64"/>
        <v/>
      </c>
    </row>
    <row r="217" spans="1:33" ht="12.75" customHeight="1" x14ac:dyDescent="0.25">
      <c r="A217" s="274">
        <f t="shared" si="65"/>
        <v>205</v>
      </c>
      <c r="B217" s="50"/>
      <c r="C217" s="631"/>
      <c r="D217" s="632"/>
      <c r="E217" s="631"/>
      <c r="F217" s="632"/>
      <c r="G217" s="316"/>
      <c r="H217" s="433"/>
      <c r="I217" s="216">
        <f t="shared" si="55"/>
        <v>0</v>
      </c>
      <c r="J217" s="50"/>
      <c r="K217" s="217"/>
      <c r="L217" s="51"/>
      <c r="M217" s="26">
        <f t="shared" si="56"/>
        <v>0</v>
      </c>
      <c r="N217" s="46" t="str">
        <f t="shared" si="51"/>
        <v xml:space="preserve"> </v>
      </c>
      <c r="O217" s="47">
        <f t="shared" si="57"/>
        <v>0</v>
      </c>
      <c r="P217" s="52"/>
      <c r="Q217" s="52"/>
      <c r="R217" s="215">
        <f t="shared" si="58"/>
        <v>0</v>
      </c>
      <c r="S217" s="228" t="str">
        <f t="shared" si="52"/>
        <v/>
      </c>
      <c r="T217" s="48" t="str">
        <f t="shared" si="66"/>
        <v/>
      </c>
      <c r="U217" s="320"/>
      <c r="V217" s="320"/>
      <c r="W217" s="320"/>
      <c r="X217" s="244"/>
      <c r="Z217" s="247">
        <f t="shared" si="60"/>
        <v>0</v>
      </c>
      <c r="AA217" s="30">
        <f t="shared" si="53"/>
        <v>0</v>
      </c>
      <c r="AB217" s="28">
        <f t="shared" si="61"/>
        <v>0</v>
      </c>
      <c r="AC217" s="28">
        <f t="shared" si="54"/>
        <v>0</v>
      </c>
      <c r="AE217" s="247" t="str">
        <f t="shared" si="62"/>
        <v/>
      </c>
      <c r="AF217" s="30" t="str">
        <f t="shared" si="63"/>
        <v/>
      </c>
      <c r="AG217" s="28" t="str">
        <f t="shared" si="64"/>
        <v/>
      </c>
    </row>
    <row r="218" spans="1:33" ht="12.75" customHeight="1" x14ac:dyDescent="0.25">
      <c r="A218" s="274">
        <f t="shared" si="65"/>
        <v>206</v>
      </c>
      <c r="B218" s="50"/>
      <c r="C218" s="631"/>
      <c r="D218" s="632"/>
      <c r="E218" s="631"/>
      <c r="F218" s="632"/>
      <c r="G218" s="316"/>
      <c r="H218" s="433"/>
      <c r="I218" s="216">
        <f t="shared" si="55"/>
        <v>0</v>
      </c>
      <c r="J218" s="50"/>
      <c r="K218" s="217"/>
      <c r="L218" s="51"/>
      <c r="M218" s="26">
        <f t="shared" si="56"/>
        <v>0</v>
      </c>
      <c r="N218" s="46" t="str">
        <f t="shared" si="51"/>
        <v xml:space="preserve"> </v>
      </c>
      <c r="O218" s="47">
        <f t="shared" si="57"/>
        <v>0</v>
      </c>
      <c r="P218" s="52"/>
      <c r="Q218" s="52"/>
      <c r="R218" s="215">
        <f t="shared" si="58"/>
        <v>0</v>
      </c>
      <c r="S218" s="228" t="str">
        <f t="shared" si="52"/>
        <v/>
      </c>
      <c r="T218" s="48" t="str">
        <f t="shared" si="66"/>
        <v/>
      </c>
      <c r="U218" s="320"/>
      <c r="V218" s="320"/>
      <c r="W218" s="320"/>
      <c r="X218" s="244"/>
      <c r="Z218" s="247">
        <f t="shared" si="60"/>
        <v>0</v>
      </c>
      <c r="AA218" s="30">
        <f t="shared" si="53"/>
        <v>0</v>
      </c>
      <c r="AB218" s="28">
        <f t="shared" si="61"/>
        <v>0</v>
      </c>
      <c r="AC218" s="28">
        <f t="shared" si="54"/>
        <v>0</v>
      </c>
      <c r="AE218" s="247" t="str">
        <f t="shared" si="62"/>
        <v/>
      </c>
      <c r="AF218" s="30" t="str">
        <f t="shared" si="63"/>
        <v/>
      </c>
      <c r="AG218" s="28" t="str">
        <f t="shared" si="64"/>
        <v/>
      </c>
    </row>
    <row r="219" spans="1:33" ht="12.75" customHeight="1" x14ac:dyDescent="0.25">
      <c r="A219" s="274">
        <f t="shared" si="65"/>
        <v>207</v>
      </c>
      <c r="B219" s="50"/>
      <c r="C219" s="631"/>
      <c r="D219" s="632"/>
      <c r="E219" s="631"/>
      <c r="F219" s="632"/>
      <c r="G219" s="316"/>
      <c r="H219" s="433"/>
      <c r="I219" s="216">
        <f t="shared" si="55"/>
        <v>0</v>
      </c>
      <c r="J219" s="50"/>
      <c r="K219" s="217"/>
      <c r="L219" s="51"/>
      <c r="M219" s="26">
        <f t="shared" si="56"/>
        <v>0</v>
      </c>
      <c r="N219" s="46" t="str">
        <f t="shared" si="51"/>
        <v xml:space="preserve"> </v>
      </c>
      <c r="O219" s="47">
        <f t="shared" si="57"/>
        <v>0</v>
      </c>
      <c r="P219" s="52"/>
      <c r="Q219" s="52"/>
      <c r="R219" s="215">
        <f t="shared" si="58"/>
        <v>0</v>
      </c>
      <c r="S219" s="228" t="str">
        <f t="shared" si="52"/>
        <v/>
      </c>
      <c r="T219" s="48" t="str">
        <f t="shared" si="66"/>
        <v/>
      </c>
      <c r="U219" s="320"/>
      <c r="V219" s="320"/>
      <c r="W219" s="320"/>
      <c r="X219" s="244"/>
      <c r="Z219" s="247">
        <f t="shared" si="60"/>
        <v>0</v>
      </c>
      <c r="AA219" s="30">
        <f t="shared" si="53"/>
        <v>0</v>
      </c>
      <c r="AB219" s="28">
        <f t="shared" si="61"/>
        <v>0</v>
      </c>
      <c r="AC219" s="28">
        <f t="shared" si="54"/>
        <v>0</v>
      </c>
      <c r="AE219" s="247" t="str">
        <f t="shared" si="62"/>
        <v/>
      </c>
      <c r="AF219" s="30" t="str">
        <f t="shared" si="63"/>
        <v/>
      </c>
      <c r="AG219" s="28" t="str">
        <f t="shared" si="64"/>
        <v/>
      </c>
    </row>
    <row r="220" spans="1:33" ht="12.75" customHeight="1" x14ac:dyDescent="0.25">
      <c r="A220" s="274">
        <f t="shared" si="65"/>
        <v>208</v>
      </c>
      <c r="B220" s="50"/>
      <c r="C220" s="631"/>
      <c r="D220" s="632"/>
      <c r="E220" s="631"/>
      <c r="F220" s="632"/>
      <c r="G220" s="316"/>
      <c r="H220" s="433"/>
      <c r="I220" s="216">
        <f t="shared" si="55"/>
        <v>0</v>
      </c>
      <c r="J220" s="50"/>
      <c r="K220" s="217"/>
      <c r="L220" s="51"/>
      <c r="M220" s="26">
        <f t="shared" si="56"/>
        <v>0</v>
      </c>
      <c r="N220" s="46" t="str">
        <f t="shared" si="51"/>
        <v xml:space="preserve"> </v>
      </c>
      <c r="O220" s="47">
        <f t="shared" si="57"/>
        <v>0</v>
      </c>
      <c r="P220" s="52"/>
      <c r="Q220" s="52"/>
      <c r="R220" s="215">
        <f t="shared" si="58"/>
        <v>0</v>
      </c>
      <c r="S220" s="228" t="str">
        <f t="shared" si="52"/>
        <v/>
      </c>
      <c r="T220" s="48" t="str">
        <f t="shared" si="66"/>
        <v/>
      </c>
      <c r="U220" s="320"/>
      <c r="V220" s="320"/>
      <c r="W220" s="320"/>
      <c r="X220" s="244"/>
      <c r="Z220" s="247">
        <f t="shared" si="60"/>
        <v>0</v>
      </c>
      <c r="AA220" s="30">
        <f t="shared" si="53"/>
        <v>0</v>
      </c>
      <c r="AB220" s="28">
        <f t="shared" si="61"/>
        <v>0</v>
      </c>
      <c r="AC220" s="28">
        <f t="shared" si="54"/>
        <v>0</v>
      </c>
      <c r="AE220" s="247" t="str">
        <f t="shared" si="62"/>
        <v/>
      </c>
      <c r="AF220" s="30" t="str">
        <f t="shared" si="63"/>
        <v/>
      </c>
      <c r="AG220" s="28" t="str">
        <f t="shared" si="64"/>
        <v/>
      </c>
    </row>
    <row r="221" spans="1:33" ht="12.75" customHeight="1" x14ac:dyDescent="0.25">
      <c r="A221" s="274">
        <f t="shared" si="65"/>
        <v>209</v>
      </c>
      <c r="B221" s="50"/>
      <c r="C221" s="631"/>
      <c r="D221" s="632"/>
      <c r="E221" s="631"/>
      <c r="F221" s="632"/>
      <c r="G221" s="316"/>
      <c r="H221" s="433"/>
      <c r="I221" s="216">
        <f t="shared" si="55"/>
        <v>0</v>
      </c>
      <c r="J221" s="50"/>
      <c r="K221" s="217"/>
      <c r="L221" s="51"/>
      <c r="M221" s="26">
        <f t="shared" si="56"/>
        <v>0</v>
      </c>
      <c r="N221" s="46" t="str">
        <f t="shared" si="51"/>
        <v xml:space="preserve"> </v>
      </c>
      <c r="O221" s="47">
        <f t="shared" si="57"/>
        <v>0</v>
      </c>
      <c r="P221" s="52"/>
      <c r="Q221" s="52"/>
      <c r="R221" s="215">
        <f t="shared" si="58"/>
        <v>0</v>
      </c>
      <c r="S221" s="228" t="str">
        <f t="shared" si="52"/>
        <v/>
      </c>
      <c r="T221" s="48" t="str">
        <f t="shared" si="66"/>
        <v/>
      </c>
      <c r="U221" s="320"/>
      <c r="V221" s="320"/>
      <c r="W221" s="320"/>
      <c r="X221" s="244"/>
      <c r="Z221" s="247">
        <f t="shared" si="60"/>
        <v>0</v>
      </c>
      <c r="AA221" s="30">
        <f t="shared" si="53"/>
        <v>0</v>
      </c>
      <c r="AB221" s="28">
        <f t="shared" si="61"/>
        <v>0</v>
      </c>
      <c r="AC221" s="28">
        <f t="shared" si="54"/>
        <v>0</v>
      </c>
      <c r="AE221" s="247" t="str">
        <f t="shared" si="62"/>
        <v/>
      </c>
      <c r="AF221" s="30" t="str">
        <f t="shared" si="63"/>
        <v/>
      </c>
      <c r="AG221" s="28" t="str">
        <f t="shared" si="64"/>
        <v/>
      </c>
    </row>
    <row r="222" spans="1:33" ht="12.75" customHeight="1" x14ac:dyDescent="0.25">
      <c r="A222" s="274">
        <f t="shared" si="65"/>
        <v>210</v>
      </c>
      <c r="B222" s="50"/>
      <c r="C222" s="631"/>
      <c r="D222" s="632"/>
      <c r="E222" s="631"/>
      <c r="F222" s="632"/>
      <c r="G222" s="316"/>
      <c r="H222" s="433"/>
      <c r="I222" s="216">
        <f t="shared" si="55"/>
        <v>0</v>
      </c>
      <c r="J222" s="50"/>
      <c r="K222" s="217"/>
      <c r="L222" s="51"/>
      <c r="M222" s="26">
        <f t="shared" si="56"/>
        <v>0</v>
      </c>
      <c r="N222" s="46" t="str">
        <f t="shared" si="51"/>
        <v xml:space="preserve"> </v>
      </c>
      <c r="O222" s="47">
        <f t="shared" si="57"/>
        <v>0</v>
      </c>
      <c r="P222" s="52"/>
      <c r="Q222" s="52"/>
      <c r="R222" s="215">
        <f t="shared" si="58"/>
        <v>0</v>
      </c>
      <c r="S222" s="228" t="str">
        <f t="shared" si="52"/>
        <v/>
      </c>
      <c r="T222" s="48" t="str">
        <f t="shared" si="66"/>
        <v/>
      </c>
      <c r="U222" s="320"/>
      <c r="V222" s="320"/>
      <c r="W222" s="320"/>
      <c r="X222" s="244"/>
      <c r="Z222" s="247">
        <f t="shared" si="60"/>
        <v>0</v>
      </c>
      <c r="AA222" s="30">
        <f t="shared" si="53"/>
        <v>0</v>
      </c>
      <c r="AB222" s="28">
        <f t="shared" si="61"/>
        <v>0</v>
      </c>
      <c r="AC222" s="28">
        <f t="shared" si="54"/>
        <v>0</v>
      </c>
      <c r="AE222" s="247" t="str">
        <f t="shared" si="62"/>
        <v/>
      </c>
      <c r="AF222" s="30" t="str">
        <f t="shared" si="63"/>
        <v/>
      </c>
      <c r="AG222" s="28" t="str">
        <f t="shared" si="64"/>
        <v/>
      </c>
    </row>
    <row r="223" spans="1:33" ht="12.75" customHeight="1" x14ac:dyDescent="0.25">
      <c r="A223" s="274">
        <f t="shared" si="65"/>
        <v>211</v>
      </c>
      <c r="B223" s="50"/>
      <c r="C223" s="631"/>
      <c r="D223" s="632"/>
      <c r="E223" s="631"/>
      <c r="F223" s="632"/>
      <c r="G223" s="316"/>
      <c r="H223" s="433"/>
      <c r="I223" s="216">
        <f t="shared" si="55"/>
        <v>0</v>
      </c>
      <c r="J223" s="50"/>
      <c r="K223" s="217"/>
      <c r="L223" s="51"/>
      <c r="M223" s="26">
        <f t="shared" si="56"/>
        <v>0</v>
      </c>
      <c r="N223" s="46" t="str">
        <f t="shared" si="51"/>
        <v xml:space="preserve"> </v>
      </c>
      <c r="O223" s="47">
        <f t="shared" si="57"/>
        <v>0</v>
      </c>
      <c r="P223" s="52"/>
      <c r="Q223" s="52"/>
      <c r="R223" s="215">
        <f t="shared" si="58"/>
        <v>0</v>
      </c>
      <c r="S223" s="228" t="str">
        <f t="shared" si="52"/>
        <v/>
      </c>
      <c r="T223" s="48" t="str">
        <f t="shared" si="66"/>
        <v/>
      </c>
      <c r="U223" s="320"/>
      <c r="V223" s="320"/>
      <c r="W223" s="320"/>
      <c r="X223" s="244"/>
      <c r="Z223" s="247">
        <f t="shared" si="60"/>
        <v>0</v>
      </c>
      <c r="AA223" s="30">
        <f t="shared" si="53"/>
        <v>0</v>
      </c>
      <c r="AB223" s="28">
        <f t="shared" si="61"/>
        <v>0</v>
      </c>
      <c r="AC223" s="28">
        <f t="shared" si="54"/>
        <v>0</v>
      </c>
      <c r="AE223" s="247" t="str">
        <f t="shared" si="62"/>
        <v/>
      </c>
      <c r="AF223" s="30" t="str">
        <f t="shared" si="63"/>
        <v/>
      </c>
      <c r="AG223" s="28" t="str">
        <f t="shared" si="64"/>
        <v/>
      </c>
    </row>
    <row r="224" spans="1:33" ht="12.75" customHeight="1" x14ac:dyDescent="0.25">
      <c r="A224" s="274">
        <f t="shared" si="65"/>
        <v>212</v>
      </c>
      <c r="B224" s="50"/>
      <c r="C224" s="631"/>
      <c r="D224" s="632"/>
      <c r="E224" s="631"/>
      <c r="F224" s="632"/>
      <c r="G224" s="316"/>
      <c r="H224" s="433"/>
      <c r="I224" s="216">
        <f t="shared" si="55"/>
        <v>0</v>
      </c>
      <c r="J224" s="50"/>
      <c r="K224" s="217"/>
      <c r="L224" s="51"/>
      <c r="M224" s="26">
        <f t="shared" si="56"/>
        <v>0</v>
      </c>
      <c r="N224" s="46" t="str">
        <f t="shared" si="51"/>
        <v xml:space="preserve"> </v>
      </c>
      <c r="O224" s="47">
        <f t="shared" si="57"/>
        <v>0</v>
      </c>
      <c r="P224" s="52"/>
      <c r="Q224" s="52"/>
      <c r="R224" s="215">
        <f t="shared" si="58"/>
        <v>0</v>
      </c>
      <c r="S224" s="228" t="str">
        <f t="shared" si="52"/>
        <v/>
      </c>
      <c r="T224" s="48" t="str">
        <f t="shared" si="59"/>
        <v/>
      </c>
      <c r="U224" s="320"/>
      <c r="V224" s="320"/>
      <c r="W224" s="320"/>
      <c r="X224" s="244"/>
      <c r="Z224" s="247">
        <f t="shared" si="60"/>
        <v>0</v>
      </c>
      <c r="AA224" s="30">
        <f t="shared" si="53"/>
        <v>0</v>
      </c>
      <c r="AB224" s="28">
        <f t="shared" si="61"/>
        <v>0</v>
      </c>
      <c r="AC224" s="28">
        <f t="shared" si="54"/>
        <v>0</v>
      </c>
      <c r="AE224" s="247" t="str">
        <f t="shared" si="62"/>
        <v/>
      </c>
      <c r="AF224" s="30" t="str">
        <f t="shared" si="63"/>
        <v/>
      </c>
      <c r="AG224" s="28" t="str">
        <f t="shared" si="64"/>
        <v/>
      </c>
    </row>
    <row r="225" spans="1:33" ht="12.75" customHeight="1" x14ac:dyDescent="0.25">
      <c r="A225" s="274">
        <f t="shared" si="65"/>
        <v>213</v>
      </c>
      <c r="B225" s="50"/>
      <c r="C225" s="631"/>
      <c r="D225" s="632"/>
      <c r="E225" s="631"/>
      <c r="F225" s="632"/>
      <c r="G225" s="316"/>
      <c r="H225" s="433"/>
      <c r="I225" s="216">
        <f t="shared" si="55"/>
        <v>0</v>
      </c>
      <c r="J225" s="50"/>
      <c r="K225" s="217"/>
      <c r="L225" s="51"/>
      <c r="M225" s="26">
        <f t="shared" si="56"/>
        <v>0</v>
      </c>
      <c r="N225" s="46" t="str">
        <f t="shared" si="51"/>
        <v xml:space="preserve"> </v>
      </c>
      <c r="O225" s="47">
        <f t="shared" si="57"/>
        <v>0</v>
      </c>
      <c r="P225" s="52"/>
      <c r="Q225" s="52"/>
      <c r="R225" s="215">
        <f t="shared" si="58"/>
        <v>0</v>
      </c>
      <c r="S225" s="228" t="str">
        <f t="shared" si="52"/>
        <v/>
      </c>
      <c r="T225" s="48" t="str">
        <f t="shared" si="59"/>
        <v/>
      </c>
      <c r="U225" s="320"/>
      <c r="V225" s="320"/>
      <c r="W225" s="320"/>
      <c r="X225" s="244"/>
      <c r="Z225" s="247">
        <f t="shared" si="60"/>
        <v>0</v>
      </c>
      <c r="AA225" s="30">
        <f t="shared" si="53"/>
        <v>0</v>
      </c>
      <c r="AB225" s="28">
        <f t="shared" si="61"/>
        <v>0</v>
      </c>
      <c r="AC225" s="28">
        <f t="shared" si="54"/>
        <v>0</v>
      </c>
      <c r="AE225" s="247" t="str">
        <f t="shared" si="62"/>
        <v/>
      </c>
      <c r="AF225" s="30" t="str">
        <f t="shared" si="63"/>
        <v/>
      </c>
      <c r="AG225" s="28" t="str">
        <f t="shared" si="64"/>
        <v/>
      </c>
    </row>
    <row r="226" spans="1:33" ht="12.75" customHeight="1" x14ac:dyDescent="0.25">
      <c r="A226" s="274">
        <f t="shared" si="65"/>
        <v>214</v>
      </c>
      <c r="B226" s="50"/>
      <c r="C226" s="631"/>
      <c r="D226" s="632"/>
      <c r="E226" s="631"/>
      <c r="F226" s="632"/>
      <c r="G226" s="316"/>
      <c r="H226" s="433"/>
      <c r="I226" s="216">
        <f t="shared" si="55"/>
        <v>0</v>
      </c>
      <c r="J226" s="50"/>
      <c r="K226" s="217"/>
      <c r="L226" s="51"/>
      <c r="M226" s="26">
        <f t="shared" si="56"/>
        <v>0</v>
      </c>
      <c r="N226" s="46" t="str">
        <f t="shared" si="51"/>
        <v xml:space="preserve"> </v>
      </c>
      <c r="O226" s="47">
        <f t="shared" si="57"/>
        <v>0</v>
      </c>
      <c r="P226" s="52"/>
      <c r="Q226" s="52"/>
      <c r="R226" s="215">
        <f t="shared" si="58"/>
        <v>0</v>
      </c>
      <c r="S226" s="228" t="str">
        <f t="shared" si="52"/>
        <v/>
      </c>
      <c r="T226" s="48" t="str">
        <f t="shared" si="59"/>
        <v/>
      </c>
      <c r="U226" s="320"/>
      <c r="V226" s="320"/>
      <c r="W226" s="320"/>
      <c r="X226" s="244"/>
      <c r="Z226" s="247">
        <f t="shared" si="60"/>
        <v>0</v>
      </c>
      <c r="AA226" s="30">
        <f t="shared" si="53"/>
        <v>0</v>
      </c>
      <c r="AB226" s="28">
        <f t="shared" si="61"/>
        <v>0</v>
      </c>
      <c r="AC226" s="28">
        <f t="shared" si="54"/>
        <v>0</v>
      </c>
      <c r="AE226" s="247" t="str">
        <f t="shared" si="62"/>
        <v/>
      </c>
      <c r="AF226" s="30" t="str">
        <f t="shared" si="63"/>
        <v/>
      </c>
      <c r="AG226" s="28" t="str">
        <f t="shared" si="64"/>
        <v/>
      </c>
    </row>
    <row r="227" spans="1:33" ht="12.75" customHeight="1" x14ac:dyDescent="0.25">
      <c r="A227" s="274">
        <f t="shared" si="65"/>
        <v>215</v>
      </c>
      <c r="B227" s="50"/>
      <c r="C227" s="631"/>
      <c r="D227" s="632"/>
      <c r="E227" s="631"/>
      <c r="F227" s="632"/>
      <c r="G227" s="316"/>
      <c r="H227" s="433"/>
      <c r="I227" s="216">
        <f t="shared" si="55"/>
        <v>0</v>
      </c>
      <c r="J227" s="50"/>
      <c r="K227" s="217"/>
      <c r="L227" s="51"/>
      <c r="M227" s="26">
        <f t="shared" si="56"/>
        <v>0</v>
      </c>
      <c r="N227" s="46" t="str">
        <f t="shared" si="51"/>
        <v xml:space="preserve"> </v>
      </c>
      <c r="O227" s="47">
        <f t="shared" si="57"/>
        <v>0</v>
      </c>
      <c r="P227" s="52"/>
      <c r="Q227" s="52"/>
      <c r="R227" s="215">
        <f t="shared" si="58"/>
        <v>0</v>
      </c>
      <c r="S227" s="228" t="str">
        <f t="shared" si="52"/>
        <v/>
      </c>
      <c r="T227" s="48" t="str">
        <f t="shared" si="59"/>
        <v/>
      </c>
      <c r="U227" s="320"/>
      <c r="V227" s="320"/>
      <c r="W227" s="320"/>
      <c r="X227" s="244"/>
      <c r="Z227" s="247">
        <f t="shared" si="60"/>
        <v>0</v>
      </c>
      <c r="AA227" s="30">
        <f t="shared" si="53"/>
        <v>0</v>
      </c>
      <c r="AB227" s="28">
        <f t="shared" si="61"/>
        <v>0</v>
      </c>
      <c r="AC227" s="28">
        <f t="shared" si="54"/>
        <v>0</v>
      </c>
      <c r="AE227" s="247" t="str">
        <f t="shared" si="62"/>
        <v/>
      </c>
      <c r="AF227" s="30" t="str">
        <f t="shared" si="63"/>
        <v/>
      </c>
      <c r="AG227" s="28" t="str">
        <f t="shared" si="64"/>
        <v/>
      </c>
    </row>
    <row r="228" spans="1:33" ht="12.75" customHeight="1" x14ac:dyDescent="0.25">
      <c r="A228" s="274">
        <f t="shared" si="65"/>
        <v>216</v>
      </c>
      <c r="B228" s="50"/>
      <c r="C228" s="631"/>
      <c r="D228" s="632"/>
      <c r="E228" s="631"/>
      <c r="F228" s="632"/>
      <c r="G228" s="316"/>
      <c r="H228" s="433"/>
      <c r="I228" s="216">
        <f t="shared" si="55"/>
        <v>0</v>
      </c>
      <c r="J228" s="50"/>
      <c r="K228" s="217"/>
      <c r="L228" s="51"/>
      <c r="M228" s="26">
        <f t="shared" si="56"/>
        <v>0</v>
      </c>
      <c r="N228" s="46" t="str">
        <f t="shared" si="51"/>
        <v xml:space="preserve"> </v>
      </c>
      <c r="O228" s="47">
        <f t="shared" si="57"/>
        <v>0</v>
      </c>
      <c r="P228" s="52"/>
      <c r="Q228" s="52"/>
      <c r="R228" s="215">
        <f t="shared" si="58"/>
        <v>0</v>
      </c>
      <c r="S228" s="228" t="str">
        <f t="shared" si="52"/>
        <v/>
      </c>
      <c r="T228" s="48" t="str">
        <f t="shared" si="59"/>
        <v/>
      </c>
      <c r="U228" s="320"/>
      <c r="V228" s="320"/>
      <c r="W228" s="320"/>
      <c r="X228" s="244"/>
      <c r="Z228" s="247">
        <f t="shared" si="60"/>
        <v>0</v>
      </c>
      <c r="AA228" s="30">
        <f t="shared" si="53"/>
        <v>0</v>
      </c>
      <c r="AB228" s="28">
        <f t="shared" si="61"/>
        <v>0</v>
      </c>
      <c r="AC228" s="28">
        <f t="shared" si="54"/>
        <v>0</v>
      </c>
      <c r="AE228" s="247" t="str">
        <f t="shared" si="62"/>
        <v/>
      </c>
      <c r="AF228" s="30" t="str">
        <f t="shared" si="63"/>
        <v/>
      </c>
      <c r="AG228" s="28" t="str">
        <f t="shared" si="64"/>
        <v/>
      </c>
    </row>
    <row r="229" spans="1:33" ht="12.75" customHeight="1" x14ac:dyDescent="0.25">
      <c r="A229" s="274">
        <f t="shared" si="65"/>
        <v>217</v>
      </c>
      <c r="B229" s="50"/>
      <c r="C229" s="631"/>
      <c r="D229" s="632"/>
      <c r="E229" s="631"/>
      <c r="F229" s="632"/>
      <c r="G229" s="316"/>
      <c r="H229" s="433"/>
      <c r="I229" s="216">
        <f t="shared" si="55"/>
        <v>0</v>
      </c>
      <c r="J229" s="50"/>
      <c r="K229" s="217"/>
      <c r="L229" s="51"/>
      <c r="M229" s="26">
        <f t="shared" si="56"/>
        <v>0</v>
      </c>
      <c r="N229" s="46" t="str">
        <f t="shared" si="51"/>
        <v xml:space="preserve"> </v>
      </c>
      <c r="O229" s="47">
        <f t="shared" si="57"/>
        <v>0</v>
      </c>
      <c r="P229" s="52"/>
      <c r="Q229" s="52"/>
      <c r="R229" s="215">
        <f t="shared" si="58"/>
        <v>0</v>
      </c>
      <c r="S229" s="228" t="str">
        <f t="shared" si="52"/>
        <v/>
      </c>
      <c r="T229" s="48" t="str">
        <f t="shared" si="59"/>
        <v/>
      </c>
      <c r="U229" s="320"/>
      <c r="V229" s="320"/>
      <c r="W229" s="320"/>
      <c r="X229" s="244"/>
      <c r="Z229" s="247">
        <f t="shared" si="60"/>
        <v>0</v>
      </c>
      <c r="AA229" s="30">
        <f t="shared" si="53"/>
        <v>0</v>
      </c>
      <c r="AB229" s="28">
        <f t="shared" si="61"/>
        <v>0</v>
      </c>
      <c r="AC229" s="28">
        <f t="shared" si="54"/>
        <v>0</v>
      </c>
      <c r="AE229" s="247" t="str">
        <f t="shared" si="62"/>
        <v/>
      </c>
      <c r="AF229" s="30" t="str">
        <f t="shared" si="63"/>
        <v/>
      </c>
      <c r="AG229" s="28" t="str">
        <f t="shared" si="64"/>
        <v/>
      </c>
    </row>
    <row r="230" spans="1:33" ht="12.75" customHeight="1" x14ac:dyDescent="0.25">
      <c r="A230" s="274">
        <f t="shared" si="65"/>
        <v>218</v>
      </c>
      <c r="B230" s="50"/>
      <c r="C230" s="631"/>
      <c r="D230" s="632"/>
      <c r="E230" s="631"/>
      <c r="F230" s="632"/>
      <c r="G230" s="316"/>
      <c r="H230" s="433"/>
      <c r="I230" s="216">
        <f t="shared" si="55"/>
        <v>0</v>
      </c>
      <c r="J230" s="50"/>
      <c r="K230" s="217"/>
      <c r="L230" s="51"/>
      <c r="M230" s="26">
        <f t="shared" si="56"/>
        <v>0</v>
      </c>
      <c r="N230" s="46" t="str">
        <f t="shared" si="51"/>
        <v xml:space="preserve"> </v>
      </c>
      <c r="O230" s="47">
        <f t="shared" si="57"/>
        <v>0</v>
      </c>
      <c r="P230" s="52"/>
      <c r="Q230" s="52"/>
      <c r="R230" s="215">
        <f t="shared" si="58"/>
        <v>0</v>
      </c>
      <c r="S230" s="228" t="str">
        <f t="shared" si="52"/>
        <v/>
      </c>
      <c r="T230" s="48" t="str">
        <f t="shared" si="59"/>
        <v/>
      </c>
      <c r="U230" s="320"/>
      <c r="V230" s="320"/>
      <c r="W230" s="320"/>
      <c r="X230" s="244"/>
      <c r="Z230" s="247">
        <f t="shared" si="60"/>
        <v>0</v>
      </c>
      <c r="AA230" s="30">
        <f t="shared" si="53"/>
        <v>0</v>
      </c>
      <c r="AB230" s="28">
        <f t="shared" si="61"/>
        <v>0</v>
      </c>
      <c r="AC230" s="28">
        <f t="shared" si="54"/>
        <v>0</v>
      </c>
      <c r="AE230" s="247" t="str">
        <f t="shared" si="62"/>
        <v/>
      </c>
      <c r="AF230" s="30" t="str">
        <f t="shared" si="63"/>
        <v/>
      </c>
      <c r="AG230" s="28" t="str">
        <f t="shared" si="64"/>
        <v/>
      </c>
    </row>
    <row r="231" spans="1:33" ht="12.75" customHeight="1" x14ac:dyDescent="0.25">
      <c r="A231" s="274">
        <f t="shared" si="65"/>
        <v>219</v>
      </c>
      <c r="B231" s="50"/>
      <c r="C231" s="631"/>
      <c r="D231" s="632"/>
      <c r="E231" s="631"/>
      <c r="F231" s="632"/>
      <c r="G231" s="316"/>
      <c r="H231" s="433"/>
      <c r="I231" s="216">
        <f t="shared" si="55"/>
        <v>0</v>
      </c>
      <c r="J231" s="50"/>
      <c r="K231" s="217"/>
      <c r="L231" s="51"/>
      <c r="M231" s="26">
        <f t="shared" si="56"/>
        <v>0</v>
      </c>
      <c r="N231" s="46" t="str">
        <f t="shared" si="51"/>
        <v xml:space="preserve"> </v>
      </c>
      <c r="O231" s="47">
        <f t="shared" si="57"/>
        <v>0</v>
      </c>
      <c r="P231" s="52"/>
      <c r="Q231" s="52"/>
      <c r="R231" s="215">
        <f t="shared" si="58"/>
        <v>0</v>
      </c>
      <c r="S231" s="228" t="str">
        <f t="shared" si="52"/>
        <v/>
      </c>
      <c r="T231" s="48" t="str">
        <f t="shared" si="59"/>
        <v/>
      </c>
      <c r="U231" s="320"/>
      <c r="V231" s="320"/>
      <c r="W231" s="320"/>
      <c r="X231" s="244"/>
      <c r="Z231" s="247">
        <f t="shared" si="60"/>
        <v>0</v>
      </c>
      <c r="AA231" s="30">
        <f t="shared" si="53"/>
        <v>0</v>
      </c>
      <c r="AB231" s="28">
        <f t="shared" si="61"/>
        <v>0</v>
      </c>
      <c r="AC231" s="28">
        <f t="shared" si="54"/>
        <v>0</v>
      </c>
      <c r="AE231" s="247" t="str">
        <f t="shared" si="62"/>
        <v/>
      </c>
      <c r="AF231" s="30" t="str">
        <f t="shared" si="63"/>
        <v/>
      </c>
      <c r="AG231" s="28" t="str">
        <f t="shared" si="64"/>
        <v/>
      </c>
    </row>
    <row r="232" spans="1:33" ht="12.75" customHeight="1" x14ac:dyDescent="0.25">
      <c r="A232" s="274">
        <f t="shared" si="65"/>
        <v>220</v>
      </c>
      <c r="B232" s="50"/>
      <c r="C232" s="631"/>
      <c r="D232" s="632"/>
      <c r="E232" s="631"/>
      <c r="F232" s="632"/>
      <c r="G232" s="316"/>
      <c r="H232" s="433"/>
      <c r="I232" s="216">
        <f t="shared" si="55"/>
        <v>0</v>
      </c>
      <c r="J232" s="50"/>
      <c r="K232" s="217"/>
      <c r="L232" s="51"/>
      <c r="M232" s="26">
        <f t="shared" si="56"/>
        <v>0</v>
      </c>
      <c r="N232" s="46" t="str">
        <f t="shared" si="51"/>
        <v xml:space="preserve"> </v>
      </c>
      <c r="O232" s="47">
        <f t="shared" si="57"/>
        <v>0</v>
      </c>
      <c r="P232" s="52"/>
      <c r="Q232" s="52"/>
      <c r="R232" s="215">
        <f t="shared" si="58"/>
        <v>0</v>
      </c>
      <c r="S232" s="228" t="str">
        <f t="shared" si="52"/>
        <v/>
      </c>
      <c r="T232" s="48" t="str">
        <f t="shared" si="59"/>
        <v/>
      </c>
      <c r="U232" s="320"/>
      <c r="V232" s="320"/>
      <c r="W232" s="320"/>
      <c r="X232" s="244"/>
      <c r="Z232" s="247">
        <f t="shared" si="60"/>
        <v>0</v>
      </c>
      <c r="AA232" s="30">
        <f t="shared" si="53"/>
        <v>0</v>
      </c>
      <c r="AB232" s="28">
        <f t="shared" si="61"/>
        <v>0</v>
      </c>
      <c r="AC232" s="28">
        <f t="shared" si="54"/>
        <v>0</v>
      </c>
      <c r="AE232" s="247" t="str">
        <f t="shared" si="62"/>
        <v/>
      </c>
      <c r="AF232" s="30" t="str">
        <f t="shared" si="63"/>
        <v/>
      </c>
      <c r="AG232" s="28" t="str">
        <f t="shared" si="64"/>
        <v/>
      </c>
    </row>
    <row r="233" spans="1:33" ht="12.75" customHeight="1" x14ac:dyDescent="0.25">
      <c r="A233" s="274">
        <f t="shared" si="65"/>
        <v>221</v>
      </c>
      <c r="B233" s="50"/>
      <c r="C233" s="631"/>
      <c r="D233" s="632"/>
      <c r="E233" s="631"/>
      <c r="F233" s="632"/>
      <c r="G233" s="316"/>
      <c r="H233" s="433"/>
      <c r="I233" s="216">
        <f t="shared" si="55"/>
        <v>0</v>
      </c>
      <c r="J233" s="50"/>
      <c r="K233" s="217"/>
      <c r="L233" s="51"/>
      <c r="M233" s="26">
        <f t="shared" si="56"/>
        <v>0</v>
      </c>
      <c r="N233" s="46" t="str">
        <f t="shared" si="51"/>
        <v xml:space="preserve"> </v>
      </c>
      <c r="O233" s="47">
        <f t="shared" si="57"/>
        <v>0</v>
      </c>
      <c r="P233" s="52"/>
      <c r="Q233" s="52"/>
      <c r="R233" s="215">
        <f t="shared" si="58"/>
        <v>0</v>
      </c>
      <c r="S233" s="228" t="str">
        <f t="shared" si="52"/>
        <v/>
      </c>
      <c r="T233" s="48" t="str">
        <f t="shared" si="59"/>
        <v/>
      </c>
      <c r="U233" s="320"/>
      <c r="V233" s="320"/>
      <c r="W233" s="320"/>
      <c r="X233" s="244"/>
      <c r="Z233" s="247">
        <f t="shared" si="60"/>
        <v>0</v>
      </c>
      <c r="AA233" s="30">
        <f t="shared" si="53"/>
        <v>0</v>
      </c>
      <c r="AB233" s="28">
        <f t="shared" si="61"/>
        <v>0</v>
      </c>
      <c r="AC233" s="28">
        <f t="shared" si="54"/>
        <v>0</v>
      </c>
      <c r="AE233" s="247" t="str">
        <f t="shared" si="62"/>
        <v/>
      </c>
      <c r="AF233" s="30" t="str">
        <f t="shared" si="63"/>
        <v/>
      </c>
      <c r="AG233" s="28" t="str">
        <f t="shared" si="64"/>
        <v/>
      </c>
    </row>
    <row r="234" spans="1:33" ht="12.75" customHeight="1" x14ac:dyDescent="0.25">
      <c r="A234" s="274">
        <f t="shared" si="65"/>
        <v>222</v>
      </c>
      <c r="B234" s="50"/>
      <c r="C234" s="631"/>
      <c r="D234" s="632"/>
      <c r="E234" s="631"/>
      <c r="F234" s="632"/>
      <c r="G234" s="316"/>
      <c r="H234" s="433"/>
      <c r="I234" s="216">
        <f t="shared" si="55"/>
        <v>0</v>
      </c>
      <c r="J234" s="50"/>
      <c r="K234" s="217"/>
      <c r="L234" s="51"/>
      <c r="M234" s="26">
        <f t="shared" si="56"/>
        <v>0</v>
      </c>
      <c r="N234" s="46" t="str">
        <f t="shared" si="51"/>
        <v xml:space="preserve"> </v>
      </c>
      <c r="O234" s="47">
        <f t="shared" si="57"/>
        <v>0</v>
      </c>
      <c r="P234" s="52"/>
      <c r="Q234" s="52"/>
      <c r="R234" s="215">
        <f t="shared" si="58"/>
        <v>0</v>
      </c>
      <c r="S234" s="228" t="str">
        <f t="shared" si="52"/>
        <v/>
      </c>
      <c r="T234" s="48" t="str">
        <f t="shared" si="59"/>
        <v/>
      </c>
      <c r="U234" s="320"/>
      <c r="V234" s="320"/>
      <c r="W234" s="320"/>
      <c r="X234" s="244"/>
      <c r="Z234" s="247">
        <f t="shared" si="60"/>
        <v>0</v>
      </c>
      <c r="AA234" s="30">
        <f t="shared" si="53"/>
        <v>0</v>
      </c>
      <c r="AB234" s="28">
        <f t="shared" si="61"/>
        <v>0</v>
      </c>
      <c r="AC234" s="28">
        <f t="shared" si="54"/>
        <v>0</v>
      </c>
      <c r="AE234" s="247" t="str">
        <f t="shared" si="62"/>
        <v/>
      </c>
      <c r="AF234" s="30" t="str">
        <f t="shared" si="63"/>
        <v/>
      </c>
      <c r="AG234" s="28" t="str">
        <f t="shared" si="64"/>
        <v/>
      </c>
    </row>
    <row r="235" spans="1:33" ht="12.75" customHeight="1" x14ac:dyDescent="0.25">
      <c r="A235" s="274">
        <f t="shared" si="65"/>
        <v>223</v>
      </c>
      <c r="B235" s="50"/>
      <c r="C235" s="631"/>
      <c r="D235" s="632"/>
      <c r="E235" s="631"/>
      <c r="F235" s="632"/>
      <c r="G235" s="316"/>
      <c r="H235" s="433"/>
      <c r="I235" s="216">
        <f t="shared" si="55"/>
        <v>0</v>
      </c>
      <c r="J235" s="50"/>
      <c r="K235" s="217"/>
      <c r="L235" s="51"/>
      <c r="M235" s="26">
        <f t="shared" si="56"/>
        <v>0</v>
      </c>
      <c r="N235" s="46" t="str">
        <f t="shared" si="51"/>
        <v xml:space="preserve"> </v>
      </c>
      <c r="O235" s="47">
        <f t="shared" si="57"/>
        <v>0</v>
      </c>
      <c r="P235" s="52"/>
      <c r="Q235" s="52"/>
      <c r="R235" s="215">
        <f t="shared" si="58"/>
        <v>0</v>
      </c>
      <c r="S235" s="228" t="str">
        <f t="shared" si="52"/>
        <v/>
      </c>
      <c r="T235" s="48" t="str">
        <f t="shared" si="59"/>
        <v/>
      </c>
      <c r="U235" s="320"/>
      <c r="V235" s="320"/>
      <c r="W235" s="320"/>
      <c r="X235" s="244"/>
      <c r="Z235" s="247">
        <f t="shared" si="60"/>
        <v>0</v>
      </c>
      <c r="AA235" s="30">
        <f t="shared" si="53"/>
        <v>0</v>
      </c>
      <c r="AB235" s="28">
        <f t="shared" si="61"/>
        <v>0</v>
      </c>
      <c r="AC235" s="28">
        <f t="shared" si="54"/>
        <v>0</v>
      </c>
      <c r="AE235" s="247" t="str">
        <f t="shared" si="62"/>
        <v/>
      </c>
      <c r="AF235" s="30" t="str">
        <f t="shared" si="63"/>
        <v/>
      </c>
      <c r="AG235" s="28" t="str">
        <f t="shared" si="64"/>
        <v/>
      </c>
    </row>
    <row r="236" spans="1:33" ht="12.75" customHeight="1" x14ac:dyDescent="0.25">
      <c r="A236" s="274">
        <f t="shared" si="65"/>
        <v>224</v>
      </c>
      <c r="B236" s="50"/>
      <c r="C236" s="631"/>
      <c r="D236" s="632"/>
      <c r="E236" s="631"/>
      <c r="F236" s="632"/>
      <c r="G236" s="316"/>
      <c r="H236" s="433"/>
      <c r="I236" s="216">
        <f t="shared" si="55"/>
        <v>0</v>
      </c>
      <c r="J236" s="50"/>
      <c r="K236" s="217"/>
      <c r="L236" s="51"/>
      <c r="M236" s="26">
        <f t="shared" si="56"/>
        <v>0</v>
      </c>
      <c r="N236" s="46" t="str">
        <f t="shared" si="51"/>
        <v xml:space="preserve"> </v>
      </c>
      <c r="O236" s="47">
        <f t="shared" si="57"/>
        <v>0</v>
      </c>
      <c r="P236" s="52"/>
      <c r="Q236" s="52"/>
      <c r="R236" s="215">
        <f t="shared" si="58"/>
        <v>0</v>
      </c>
      <c r="S236" s="228" t="str">
        <f t="shared" si="52"/>
        <v/>
      </c>
      <c r="T236" s="48" t="str">
        <f t="shared" si="59"/>
        <v/>
      </c>
      <c r="U236" s="320"/>
      <c r="V236" s="320"/>
      <c r="W236" s="320"/>
      <c r="X236" s="244"/>
      <c r="Z236" s="247">
        <f t="shared" si="60"/>
        <v>0</v>
      </c>
      <c r="AA236" s="30">
        <f t="shared" si="53"/>
        <v>0</v>
      </c>
      <c r="AB236" s="28">
        <f t="shared" si="61"/>
        <v>0</v>
      </c>
      <c r="AC236" s="28">
        <f t="shared" si="54"/>
        <v>0</v>
      </c>
      <c r="AE236" s="247" t="str">
        <f t="shared" si="62"/>
        <v/>
      </c>
      <c r="AF236" s="30" t="str">
        <f t="shared" si="63"/>
        <v/>
      </c>
      <c r="AG236" s="28" t="str">
        <f t="shared" si="64"/>
        <v/>
      </c>
    </row>
    <row r="237" spans="1:33" ht="12.75" customHeight="1" x14ac:dyDescent="0.25">
      <c r="A237" s="274">
        <f t="shared" si="65"/>
        <v>225</v>
      </c>
      <c r="B237" s="50"/>
      <c r="C237" s="631"/>
      <c r="D237" s="632"/>
      <c r="E237" s="631"/>
      <c r="F237" s="632"/>
      <c r="G237" s="316"/>
      <c r="H237" s="433"/>
      <c r="I237" s="216">
        <f t="shared" si="55"/>
        <v>0</v>
      </c>
      <c r="J237" s="50"/>
      <c r="K237" s="217"/>
      <c r="L237" s="51"/>
      <c r="M237" s="26">
        <f t="shared" si="56"/>
        <v>0</v>
      </c>
      <c r="N237" s="46" t="str">
        <f t="shared" si="51"/>
        <v xml:space="preserve"> </v>
      </c>
      <c r="O237" s="47">
        <f t="shared" si="57"/>
        <v>0</v>
      </c>
      <c r="P237" s="52"/>
      <c r="Q237" s="52"/>
      <c r="R237" s="215">
        <f t="shared" si="58"/>
        <v>0</v>
      </c>
      <c r="S237" s="228" t="str">
        <f t="shared" si="52"/>
        <v/>
      </c>
      <c r="T237" s="48" t="str">
        <f t="shared" si="59"/>
        <v/>
      </c>
      <c r="U237" s="320"/>
      <c r="V237" s="320"/>
      <c r="W237" s="320"/>
      <c r="X237" s="244"/>
      <c r="Z237" s="247">
        <f t="shared" si="60"/>
        <v>0</v>
      </c>
      <c r="AA237" s="30">
        <f t="shared" si="53"/>
        <v>0</v>
      </c>
      <c r="AB237" s="28">
        <f t="shared" si="61"/>
        <v>0</v>
      </c>
      <c r="AC237" s="28">
        <f t="shared" si="54"/>
        <v>0</v>
      </c>
      <c r="AE237" s="247" t="str">
        <f t="shared" si="62"/>
        <v/>
      </c>
      <c r="AF237" s="30" t="str">
        <f t="shared" si="63"/>
        <v/>
      </c>
      <c r="AG237" s="28" t="str">
        <f t="shared" si="64"/>
        <v/>
      </c>
    </row>
    <row r="238" spans="1:33" ht="12.75" customHeight="1" x14ac:dyDescent="0.25">
      <c r="A238" s="274">
        <f t="shared" si="65"/>
        <v>226</v>
      </c>
      <c r="B238" s="50"/>
      <c r="C238" s="631"/>
      <c r="D238" s="632"/>
      <c r="E238" s="631"/>
      <c r="F238" s="632"/>
      <c r="G238" s="316"/>
      <c r="H238" s="433"/>
      <c r="I238" s="216">
        <f t="shared" si="55"/>
        <v>0</v>
      </c>
      <c r="J238" s="50"/>
      <c r="K238" s="217"/>
      <c r="L238" s="51"/>
      <c r="M238" s="26">
        <f t="shared" si="56"/>
        <v>0</v>
      </c>
      <c r="N238" s="46" t="str">
        <f t="shared" si="51"/>
        <v xml:space="preserve"> </v>
      </c>
      <c r="O238" s="47">
        <f t="shared" si="57"/>
        <v>0</v>
      </c>
      <c r="P238" s="52"/>
      <c r="Q238" s="52"/>
      <c r="R238" s="215">
        <f t="shared" si="58"/>
        <v>0</v>
      </c>
      <c r="S238" s="228" t="str">
        <f t="shared" si="52"/>
        <v/>
      </c>
      <c r="T238" s="48" t="str">
        <f t="shared" si="59"/>
        <v/>
      </c>
      <c r="U238" s="320"/>
      <c r="V238" s="320"/>
      <c r="W238" s="320"/>
      <c r="X238" s="244"/>
      <c r="Z238" s="247">
        <f t="shared" si="60"/>
        <v>0</v>
      </c>
      <c r="AA238" s="30">
        <f t="shared" si="53"/>
        <v>0</v>
      </c>
      <c r="AB238" s="28">
        <f t="shared" si="61"/>
        <v>0</v>
      </c>
      <c r="AC238" s="28">
        <f t="shared" si="54"/>
        <v>0</v>
      </c>
      <c r="AE238" s="247" t="str">
        <f t="shared" si="62"/>
        <v/>
      </c>
      <c r="AF238" s="30" t="str">
        <f t="shared" si="63"/>
        <v/>
      </c>
      <c r="AG238" s="28" t="str">
        <f t="shared" si="64"/>
        <v/>
      </c>
    </row>
    <row r="239" spans="1:33" ht="12.75" customHeight="1" x14ac:dyDescent="0.25">
      <c r="A239" s="274">
        <f t="shared" si="65"/>
        <v>227</v>
      </c>
      <c r="B239" s="50"/>
      <c r="C239" s="631"/>
      <c r="D239" s="632"/>
      <c r="E239" s="631"/>
      <c r="F239" s="632"/>
      <c r="G239" s="316"/>
      <c r="H239" s="433"/>
      <c r="I239" s="216">
        <f t="shared" si="55"/>
        <v>0</v>
      </c>
      <c r="J239" s="50"/>
      <c r="K239" s="217"/>
      <c r="L239" s="51"/>
      <c r="M239" s="26">
        <f t="shared" si="56"/>
        <v>0</v>
      </c>
      <c r="N239" s="46" t="str">
        <f t="shared" si="51"/>
        <v xml:space="preserve"> </v>
      </c>
      <c r="O239" s="47">
        <f t="shared" si="57"/>
        <v>0</v>
      </c>
      <c r="P239" s="52"/>
      <c r="Q239" s="52"/>
      <c r="R239" s="215">
        <f t="shared" si="58"/>
        <v>0</v>
      </c>
      <c r="S239" s="228" t="str">
        <f t="shared" si="52"/>
        <v/>
      </c>
      <c r="T239" s="48" t="str">
        <f t="shared" si="59"/>
        <v/>
      </c>
      <c r="U239" s="320"/>
      <c r="V239" s="320"/>
      <c r="W239" s="320"/>
      <c r="X239" s="244"/>
      <c r="Z239" s="247">
        <f t="shared" si="60"/>
        <v>0</v>
      </c>
      <c r="AA239" s="30">
        <f t="shared" si="53"/>
        <v>0</v>
      </c>
      <c r="AB239" s="28">
        <f t="shared" si="61"/>
        <v>0</v>
      </c>
      <c r="AC239" s="28">
        <f t="shared" si="54"/>
        <v>0</v>
      </c>
      <c r="AE239" s="247" t="str">
        <f t="shared" si="62"/>
        <v/>
      </c>
      <c r="AF239" s="30" t="str">
        <f t="shared" si="63"/>
        <v/>
      </c>
      <c r="AG239" s="28" t="str">
        <f t="shared" si="64"/>
        <v/>
      </c>
    </row>
    <row r="240" spans="1:33" ht="12.75" customHeight="1" x14ac:dyDescent="0.25">
      <c r="A240" s="274">
        <f t="shared" si="65"/>
        <v>228</v>
      </c>
      <c r="B240" s="50"/>
      <c r="C240" s="631"/>
      <c r="D240" s="632"/>
      <c r="E240" s="631"/>
      <c r="F240" s="632"/>
      <c r="G240" s="316"/>
      <c r="H240" s="433"/>
      <c r="I240" s="216">
        <f t="shared" si="55"/>
        <v>0</v>
      </c>
      <c r="J240" s="50"/>
      <c r="K240" s="217"/>
      <c r="L240" s="51"/>
      <c r="M240" s="26">
        <f t="shared" si="56"/>
        <v>0</v>
      </c>
      <c r="N240" s="46" t="str">
        <f t="shared" si="51"/>
        <v xml:space="preserve"> </v>
      </c>
      <c r="O240" s="47">
        <f t="shared" si="57"/>
        <v>0</v>
      </c>
      <c r="P240" s="52"/>
      <c r="Q240" s="52"/>
      <c r="R240" s="215">
        <f t="shared" si="58"/>
        <v>0</v>
      </c>
      <c r="S240" s="228" t="str">
        <f t="shared" si="52"/>
        <v/>
      </c>
      <c r="T240" s="48" t="str">
        <f t="shared" si="59"/>
        <v/>
      </c>
      <c r="U240" s="320"/>
      <c r="V240" s="320"/>
      <c r="W240" s="320"/>
      <c r="X240" s="244"/>
      <c r="Z240" s="247">
        <f t="shared" si="60"/>
        <v>0</v>
      </c>
      <c r="AA240" s="30">
        <f t="shared" si="53"/>
        <v>0</v>
      </c>
      <c r="AB240" s="28">
        <f t="shared" si="61"/>
        <v>0</v>
      </c>
      <c r="AC240" s="28">
        <f t="shared" si="54"/>
        <v>0</v>
      </c>
      <c r="AE240" s="247" t="str">
        <f t="shared" si="62"/>
        <v/>
      </c>
      <c r="AF240" s="30" t="str">
        <f t="shared" si="63"/>
        <v/>
      </c>
      <c r="AG240" s="28" t="str">
        <f t="shared" si="64"/>
        <v/>
      </c>
    </row>
    <row r="241" spans="1:33" ht="12.75" customHeight="1" x14ac:dyDescent="0.25">
      <c r="A241" s="274">
        <f t="shared" si="65"/>
        <v>229</v>
      </c>
      <c r="B241" s="50"/>
      <c r="C241" s="631"/>
      <c r="D241" s="632"/>
      <c r="E241" s="631"/>
      <c r="F241" s="632"/>
      <c r="G241" s="316"/>
      <c r="H241" s="433"/>
      <c r="I241" s="216">
        <f t="shared" si="55"/>
        <v>0</v>
      </c>
      <c r="J241" s="50"/>
      <c r="K241" s="217"/>
      <c r="L241" s="51"/>
      <c r="M241" s="26">
        <f t="shared" si="56"/>
        <v>0</v>
      </c>
      <c r="N241" s="46" t="str">
        <f t="shared" si="51"/>
        <v xml:space="preserve"> </v>
      </c>
      <c r="O241" s="47">
        <f t="shared" si="57"/>
        <v>0</v>
      </c>
      <c r="P241" s="52"/>
      <c r="Q241" s="52"/>
      <c r="R241" s="215">
        <f t="shared" si="58"/>
        <v>0</v>
      </c>
      <c r="S241" s="228" t="str">
        <f t="shared" si="52"/>
        <v/>
      </c>
      <c r="T241" s="48" t="str">
        <f t="shared" si="59"/>
        <v/>
      </c>
      <c r="U241" s="320"/>
      <c r="V241" s="320"/>
      <c r="W241" s="320"/>
      <c r="X241" s="244"/>
      <c r="Z241" s="247">
        <f t="shared" si="60"/>
        <v>0</v>
      </c>
      <c r="AA241" s="30">
        <f t="shared" si="53"/>
        <v>0</v>
      </c>
      <c r="AB241" s="28">
        <f t="shared" si="61"/>
        <v>0</v>
      </c>
      <c r="AC241" s="28">
        <f t="shared" si="54"/>
        <v>0</v>
      </c>
      <c r="AE241" s="247" t="str">
        <f t="shared" si="62"/>
        <v/>
      </c>
      <c r="AF241" s="30" t="str">
        <f t="shared" si="63"/>
        <v/>
      </c>
      <c r="AG241" s="28" t="str">
        <f t="shared" si="64"/>
        <v/>
      </c>
    </row>
    <row r="242" spans="1:33" ht="12.75" customHeight="1" x14ac:dyDescent="0.25">
      <c r="A242" s="274">
        <f t="shared" si="65"/>
        <v>230</v>
      </c>
      <c r="B242" s="50"/>
      <c r="C242" s="631"/>
      <c r="D242" s="632"/>
      <c r="E242" s="631"/>
      <c r="F242" s="632"/>
      <c r="G242" s="316"/>
      <c r="H242" s="433"/>
      <c r="I242" s="216">
        <f t="shared" si="55"/>
        <v>0</v>
      </c>
      <c r="J242" s="50"/>
      <c r="K242" s="217"/>
      <c r="L242" s="51"/>
      <c r="M242" s="26">
        <f t="shared" si="56"/>
        <v>0</v>
      </c>
      <c r="N242" s="46" t="str">
        <f t="shared" si="51"/>
        <v xml:space="preserve"> </v>
      </c>
      <c r="O242" s="47">
        <f t="shared" si="57"/>
        <v>0</v>
      </c>
      <c r="P242" s="52"/>
      <c r="Q242" s="52"/>
      <c r="R242" s="215">
        <f t="shared" si="58"/>
        <v>0</v>
      </c>
      <c r="S242" s="228" t="str">
        <f t="shared" si="52"/>
        <v/>
      </c>
      <c r="T242" s="48" t="str">
        <f t="shared" si="59"/>
        <v/>
      </c>
      <c r="U242" s="320"/>
      <c r="V242" s="320"/>
      <c r="W242" s="320"/>
      <c r="X242" s="244"/>
      <c r="Z242" s="247">
        <f t="shared" si="60"/>
        <v>0</v>
      </c>
      <c r="AA242" s="30">
        <f t="shared" si="53"/>
        <v>0</v>
      </c>
      <c r="AB242" s="28">
        <f t="shared" si="61"/>
        <v>0</v>
      </c>
      <c r="AC242" s="28">
        <f t="shared" si="54"/>
        <v>0</v>
      </c>
      <c r="AE242" s="247" t="str">
        <f t="shared" si="62"/>
        <v/>
      </c>
      <c r="AF242" s="30" t="str">
        <f t="shared" si="63"/>
        <v/>
      </c>
      <c r="AG242" s="28" t="str">
        <f t="shared" si="64"/>
        <v/>
      </c>
    </row>
    <row r="243" spans="1:33" ht="12.75" customHeight="1" x14ac:dyDescent="0.25">
      <c r="A243" s="274">
        <f t="shared" si="65"/>
        <v>231</v>
      </c>
      <c r="B243" s="50"/>
      <c r="C243" s="631"/>
      <c r="D243" s="632"/>
      <c r="E243" s="631"/>
      <c r="F243" s="632"/>
      <c r="G243" s="316"/>
      <c r="H243" s="433"/>
      <c r="I243" s="216">
        <f t="shared" si="55"/>
        <v>0</v>
      </c>
      <c r="J243" s="50"/>
      <c r="K243" s="217"/>
      <c r="L243" s="51"/>
      <c r="M243" s="26">
        <f t="shared" si="56"/>
        <v>0</v>
      </c>
      <c r="N243" s="46" t="str">
        <f t="shared" si="51"/>
        <v xml:space="preserve"> </v>
      </c>
      <c r="O243" s="47">
        <f t="shared" si="57"/>
        <v>0</v>
      </c>
      <c r="P243" s="52"/>
      <c r="Q243" s="52"/>
      <c r="R243" s="215">
        <f t="shared" si="58"/>
        <v>0</v>
      </c>
      <c r="S243" s="228" t="str">
        <f t="shared" si="52"/>
        <v/>
      </c>
      <c r="T243" s="48" t="str">
        <f t="shared" si="59"/>
        <v/>
      </c>
      <c r="U243" s="320"/>
      <c r="V243" s="320"/>
      <c r="W243" s="320"/>
      <c r="X243" s="244"/>
      <c r="Z243" s="247">
        <f t="shared" si="60"/>
        <v>0</v>
      </c>
      <c r="AA243" s="30">
        <f t="shared" si="53"/>
        <v>0</v>
      </c>
      <c r="AB243" s="28">
        <f t="shared" si="61"/>
        <v>0</v>
      </c>
      <c r="AC243" s="28">
        <f t="shared" si="54"/>
        <v>0</v>
      </c>
      <c r="AE243" s="247" t="str">
        <f t="shared" si="62"/>
        <v/>
      </c>
      <c r="AF243" s="30" t="str">
        <f t="shared" si="63"/>
        <v/>
      </c>
      <c r="AG243" s="28" t="str">
        <f t="shared" si="64"/>
        <v/>
      </c>
    </row>
    <row r="244" spans="1:33" ht="12.75" customHeight="1" x14ac:dyDescent="0.25">
      <c r="A244" s="274">
        <f t="shared" si="65"/>
        <v>232</v>
      </c>
      <c r="B244" s="50"/>
      <c r="C244" s="631"/>
      <c r="D244" s="632"/>
      <c r="E244" s="631"/>
      <c r="F244" s="632"/>
      <c r="G244" s="316"/>
      <c r="H244" s="433"/>
      <c r="I244" s="216">
        <f t="shared" si="55"/>
        <v>0</v>
      </c>
      <c r="J244" s="50"/>
      <c r="K244" s="217"/>
      <c r="L244" s="51"/>
      <c r="M244" s="26">
        <f t="shared" si="56"/>
        <v>0</v>
      </c>
      <c r="N244" s="46" t="str">
        <f t="shared" si="51"/>
        <v xml:space="preserve"> </v>
      </c>
      <c r="O244" s="47">
        <f t="shared" si="57"/>
        <v>0</v>
      </c>
      <c r="P244" s="52"/>
      <c r="Q244" s="52"/>
      <c r="R244" s="215">
        <f t="shared" si="58"/>
        <v>0</v>
      </c>
      <c r="S244" s="228" t="str">
        <f t="shared" si="52"/>
        <v/>
      </c>
      <c r="T244" s="48" t="str">
        <f t="shared" si="59"/>
        <v/>
      </c>
      <c r="U244" s="320"/>
      <c r="V244" s="320"/>
      <c r="W244" s="320"/>
      <c r="X244" s="244"/>
      <c r="Z244" s="247">
        <f t="shared" si="60"/>
        <v>0</v>
      </c>
      <c r="AA244" s="30">
        <f t="shared" si="53"/>
        <v>0</v>
      </c>
      <c r="AB244" s="28">
        <f t="shared" si="61"/>
        <v>0</v>
      </c>
      <c r="AC244" s="28">
        <f t="shared" si="54"/>
        <v>0</v>
      </c>
      <c r="AE244" s="247" t="str">
        <f t="shared" si="62"/>
        <v/>
      </c>
      <c r="AF244" s="30" t="str">
        <f t="shared" si="63"/>
        <v/>
      </c>
      <c r="AG244" s="28" t="str">
        <f t="shared" si="64"/>
        <v/>
      </c>
    </row>
    <row r="245" spans="1:33" ht="12.75" customHeight="1" x14ac:dyDescent="0.25">
      <c r="A245" s="274">
        <f t="shared" si="65"/>
        <v>233</v>
      </c>
      <c r="B245" s="50"/>
      <c r="C245" s="631"/>
      <c r="D245" s="632"/>
      <c r="E245" s="631"/>
      <c r="F245" s="632"/>
      <c r="G245" s="316"/>
      <c r="H245" s="433"/>
      <c r="I245" s="216">
        <f t="shared" si="55"/>
        <v>0</v>
      </c>
      <c r="J245" s="50"/>
      <c r="K245" s="217"/>
      <c r="L245" s="51"/>
      <c r="M245" s="26">
        <f t="shared" si="56"/>
        <v>0</v>
      </c>
      <c r="N245" s="46" t="str">
        <f t="shared" si="51"/>
        <v xml:space="preserve"> </v>
      </c>
      <c r="O245" s="47">
        <f t="shared" si="57"/>
        <v>0</v>
      </c>
      <c r="P245" s="52"/>
      <c r="Q245" s="52"/>
      <c r="R245" s="215">
        <f t="shared" si="58"/>
        <v>0</v>
      </c>
      <c r="S245" s="228" t="str">
        <f t="shared" si="52"/>
        <v/>
      </c>
      <c r="T245" s="48" t="str">
        <f t="shared" si="59"/>
        <v/>
      </c>
      <c r="U245" s="320"/>
      <c r="V245" s="320"/>
      <c r="W245" s="320"/>
      <c r="X245" s="244"/>
      <c r="Z245" s="247">
        <f t="shared" si="60"/>
        <v>0</v>
      </c>
      <c r="AA245" s="30">
        <f t="shared" si="53"/>
        <v>0</v>
      </c>
      <c r="AB245" s="28">
        <f t="shared" si="61"/>
        <v>0</v>
      </c>
      <c r="AC245" s="28">
        <f t="shared" si="54"/>
        <v>0</v>
      </c>
      <c r="AE245" s="247" t="str">
        <f t="shared" si="62"/>
        <v/>
      </c>
      <c r="AF245" s="30" t="str">
        <f t="shared" si="63"/>
        <v/>
      </c>
      <c r="AG245" s="28" t="str">
        <f t="shared" si="64"/>
        <v/>
      </c>
    </row>
    <row r="246" spans="1:33" ht="12.75" customHeight="1" x14ac:dyDescent="0.25">
      <c r="A246" s="274">
        <f t="shared" si="65"/>
        <v>234</v>
      </c>
      <c r="B246" s="50"/>
      <c r="C246" s="631"/>
      <c r="D246" s="632"/>
      <c r="E246" s="631"/>
      <c r="F246" s="632"/>
      <c r="G246" s="316"/>
      <c r="H246" s="433"/>
      <c r="I246" s="216">
        <f t="shared" si="55"/>
        <v>0</v>
      </c>
      <c r="J246" s="50"/>
      <c r="K246" s="217"/>
      <c r="L246" s="51"/>
      <c r="M246" s="26">
        <f t="shared" si="56"/>
        <v>0</v>
      </c>
      <c r="N246" s="46" t="str">
        <f t="shared" si="51"/>
        <v xml:space="preserve"> </v>
      </c>
      <c r="O246" s="47">
        <f t="shared" si="57"/>
        <v>0</v>
      </c>
      <c r="P246" s="52"/>
      <c r="Q246" s="52"/>
      <c r="R246" s="215">
        <f t="shared" si="58"/>
        <v>0</v>
      </c>
      <c r="S246" s="228" t="str">
        <f t="shared" si="52"/>
        <v/>
      </c>
      <c r="T246" s="48" t="str">
        <f t="shared" si="59"/>
        <v/>
      </c>
      <c r="U246" s="320"/>
      <c r="V246" s="320"/>
      <c r="W246" s="320"/>
      <c r="X246" s="244"/>
      <c r="Z246" s="247">
        <f t="shared" si="60"/>
        <v>0</v>
      </c>
      <c r="AA246" s="30">
        <f t="shared" si="53"/>
        <v>0</v>
      </c>
      <c r="AB246" s="28">
        <f t="shared" si="61"/>
        <v>0</v>
      </c>
      <c r="AC246" s="28">
        <f t="shared" si="54"/>
        <v>0</v>
      </c>
      <c r="AE246" s="247" t="str">
        <f t="shared" si="62"/>
        <v/>
      </c>
      <c r="AF246" s="30" t="str">
        <f t="shared" si="63"/>
        <v/>
      </c>
      <c r="AG246" s="28" t="str">
        <f t="shared" si="64"/>
        <v/>
      </c>
    </row>
    <row r="247" spans="1:33" ht="12.75" customHeight="1" x14ac:dyDescent="0.25">
      <c r="A247" s="274">
        <f t="shared" si="65"/>
        <v>235</v>
      </c>
      <c r="B247" s="50"/>
      <c r="C247" s="631"/>
      <c r="D247" s="632"/>
      <c r="E247" s="631"/>
      <c r="F247" s="632"/>
      <c r="G247" s="316"/>
      <c r="H247" s="433"/>
      <c r="I247" s="216">
        <f t="shared" si="55"/>
        <v>0</v>
      </c>
      <c r="J247" s="50"/>
      <c r="K247" s="217"/>
      <c r="L247" s="51"/>
      <c r="M247" s="26">
        <f t="shared" si="56"/>
        <v>0</v>
      </c>
      <c r="N247" s="46" t="str">
        <f t="shared" si="51"/>
        <v xml:space="preserve"> </v>
      </c>
      <c r="O247" s="47">
        <f t="shared" si="57"/>
        <v>0</v>
      </c>
      <c r="P247" s="52"/>
      <c r="Q247" s="52"/>
      <c r="R247" s="215">
        <f t="shared" si="58"/>
        <v>0</v>
      </c>
      <c r="S247" s="228" t="str">
        <f t="shared" si="52"/>
        <v/>
      </c>
      <c r="T247" s="48" t="str">
        <f t="shared" si="59"/>
        <v/>
      </c>
      <c r="U247" s="320"/>
      <c r="V247" s="320"/>
      <c r="W247" s="320"/>
      <c r="X247" s="244"/>
      <c r="Z247" s="247">
        <f t="shared" si="60"/>
        <v>0</v>
      </c>
      <c r="AA247" s="30">
        <f t="shared" si="53"/>
        <v>0</v>
      </c>
      <c r="AB247" s="28">
        <f t="shared" si="61"/>
        <v>0</v>
      </c>
      <c r="AC247" s="28">
        <f t="shared" si="54"/>
        <v>0</v>
      </c>
      <c r="AE247" s="247" t="str">
        <f t="shared" si="62"/>
        <v/>
      </c>
      <c r="AF247" s="30" t="str">
        <f t="shared" si="63"/>
        <v/>
      </c>
      <c r="AG247" s="28" t="str">
        <f t="shared" si="64"/>
        <v/>
      </c>
    </row>
    <row r="248" spans="1:33" ht="12.75" customHeight="1" x14ac:dyDescent="0.25">
      <c r="A248" s="274">
        <f t="shared" si="65"/>
        <v>236</v>
      </c>
      <c r="B248" s="50"/>
      <c r="C248" s="631"/>
      <c r="D248" s="632"/>
      <c r="E248" s="631"/>
      <c r="F248" s="632"/>
      <c r="G248" s="316"/>
      <c r="H248" s="433"/>
      <c r="I248" s="216">
        <f t="shared" si="55"/>
        <v>0</v>
      </c>
      <c r="J248" s="50"/>
      <c r="K248" s="217"/>
      <c r="L248" s="51"/>
      <c r="M248" s="26">
        <f t="shared" si="56"/>
        <v>0</v>
      </c>
      <c r="N248" s="46" t="str">
        <f t="shared" si="51"/>
        <v xml:space="preserve"> </v>
      </c>
      <c r="O248" s="47">
        <f t="shared" si="57"/>
        <v>0</v>
      </c>
      <c r="P248" s="52"/>
      <c r="Q248" s="52"/>
      <c r="R248" s="215">
        <f t="shared" si="58"/>
        <v>0</v>
      </c>
      <c r="S248" s="228" t="str">
        <f t="shared" si="52"/>
        <v/>
      </c>
      <c r="T248" s="48" t="str">
        <f t="shared" si="59"/>
        <v/>
      </c>
      <c r="U248" s="320"/>
      <c r="V248" s="320"/>
      <c r="W248" s="320"/>
      <c r="X248" s="244"/>
      <c r="Z248" s="247">
        <f t="shared" si="60"/>
        <v>0</v>
      </c>
      <c r="AA248" s="30">
        <f t="shared" si="53"/>
        <v>0</v>
      </c>
      <c r="AB248" s="28">
        <f t="shared" si="61"/>
        <v>0</v>
      </c>
      <c r="AC248" s="28">
        <f t="shared" si="54"/>
        <v>0</v>
      </c>
      <c r="AE248" s="247" t="str">
        <f t="shared" si="62"/>
        <v/>
      </c>
      <c r="AF248" s="30" t="str">
        <f t="shared" si="63"/>
        <v/>
      </c>
      <c r="AG248" s="28" t="str">
        <f t="shared" si="64"/>
        <v/>
      </c>
    </row>
    <row r="249" spans="1:33" ht="12.75" customHeight="1" x14ac:dyDescent="0.25">
      <c r="A249" s="274">
        <f t="shared" si="65"/>
        <v>237</v>
      </c>
      <c r="B249" s="50"/>
      <c r="C249" s="631"/>
      <c r="D249" s="632"/>
      <c r="E249" s="631"/>
      <c r="F249" s="632"/>
      <c r="G249" s="316"/>
      <c r="H249" s="433"/>
      <c r="I249" s="216">
        <f t="shared" si="55"/>
        <v>0</v>
      </c>
      <c r="J249" s="50"/>
      <c r="K249" s="217"/>
      <c r="L249" s="51"/>
      <c r="M249" s="26">
        <f t="shared" si="56"/>
        <v>0</v>
      </c>
      <c r="N249" s="46" t="str">
        <f t="shared" si="51"/>
        <v xml:space="preserve"> </v>
      </c>
      <c r="O249" s="47">
        <f t="shared" si="57"/>
        <v>0</v>
      </c>
      <c r="P249" s="52"/>
      <c r="Q249" s="52"/>
      <c r="R249" s="215">
        <f t="shared" si="58"/>
        <v>0</v>
      </c>
      <c r="S249" s="228" t="str">
        <f t="shared" si="52"/>
        <v/>
      </c>
      <c r="T249" s="48" t="str">
        <f t="shared" si="59"/>
        <v/>
      </c>
      <c r="U249" s="320"/>
      <c r="V249" s="320"/>
      <c r="W249" s="320"/>
      <c r="X249" s="244"/>
      <c r="Z249" s="247">
        <f t="shared" si="60"/>
        <v>0</v>
      </c>
      <c r="AA249" s="30">
        <f t="shared" si="53"/>
        <v>0</v>
      </c>
      <c r="AB249" s="28">
        <f t="shared" si="61"/>
        <v>0</v>
      </c>
      <c r="AC249" s="28">
        <f t="shared" si="54"/>
        <v>0</v>
      </c>
      <c r="AE249" s="247" t="str">
        <f t="shared" si="62"/>
        <v/>
      </c>
      <c r="AF249" s="30" t="str">
        <f t="shared" si="63"/>
        <v/>
      </c>
      <c r="AG249" s="28" t="str">
        <f t="shared" si="64"/>
        <v/>
      </c>
    </row>
    <row r="250" spans="1:33" ht="12.75" customHeight="1" x14ac:dyDescent="0.25">
      <c r="A250" s="274">
        <f t="shared" si="65"/>
        <v>238</v>
      </c>
      <c r="B250" s="50"/>
      <c r="C250" s="631"/>
      <c r="D250" s="632"/>
      <c r="E250" s="631"/>
      <c r="F250" s="632"/>
      <c r="G250" s="316"/>
      <c r="H250" s="433"/>
      <c r="I250" s="216">
        <f t="shared" si="55"/>
        <v>0</v>
      </c>
      <c r="J250" s="50"/>
      <c r="K250" s="217"/>
      <c r="L250" s="51"/>
      <c r="M250" s="26">
        <f t="shared" si="56"/>
        <v>0</v>
      </c>
      <c r="N250" s="46" t="str">
        <f t="shared" si="51"/>
        <v xml:space="preserve"> </v>
      </c>
      <c r="O250" s="47">
        <f t="shared" si="57"/>
        <v>0</v>
      </c>
      <c r="P250" s="52"/>
      <c r="Q250" s="52"/>
      <c r="R250" s="215">
        <f t="shared" si="58"/>
        <v>0</v>
      </c>
      <c r="S250" s="228" t="str">
        <f t="shared" si="52"/>
        <v/>
      </c>
      <c r="T250" s="48" t="str">
        <f t="shared" si="59"/>
        <v/>
      </c>
      <c r="U250" s="320"/>
      <c r="V250" s="320"/>
      <c r="W250" s="320"/>
      <c r="X250" s="244"/>
      <c r="Z250" s="247">
        <f t="shared" si="60"/>
        <v>0</v>
      </c>
      <c r="AA250" s="30">
        <f t="shared" si="53"/>
        <v>0</v>
      </c>
      <c r="AB250" s="28">
        <f t="shared" si="61"/>
        <v>0</v>
      </c>
      <c r="AC250" s="28">
        <f t="shared" si="54"/>
        <v>0</v>
      </c>
      <c r="AE250" s="247" t="str">
        <f t="shared" si="62"/>
        <v/>
      </c>
      <c r="AF250" s="30" t="str">
        <f t="shared" si="63"/>
        <v/>
      </c>
      <c r="AG250" s="28" t="str">
        <f t="shared" si="64"/>
        <v/>
      </c>
    </row>
    <row r="251" spans="1:33" ht="12.75" customHeight="1" x14ac:dyDescent="0.25">
      <c r="A251" s="274">
        <f t="shared" si="65"/>
        <v>239</v>
      </c>
      <c r="B251" s="50"/>
      <c r="C251" s="631"/>
      <c r="D251" s="632"/>
      <c r="E251" s="631"/>
      <c r="F251" s="632"/>
      <c r="G251" s="316"/>
      <c r="H251" s="433"/>
      <c r="I251" s="216">
        <f t="shared" si="55"/>
        <v>0</v>
      </c>
      <c r="J251" s="50"/>
      <c r="K251" s="217"/>
      <c r="L251" s="51"/>
      <c r="M251" s="26">
        <f t="shared" si="56"/>
        <v>0</v>
      </c>
      <c r="N251" s="46" t="str">
        <f t="shared" si="51"/>
        <v xml:space="preserve"> </v>
      </c>
      <c r="O251" s="47">
        <f t="shared" si="57"/>
        <v>0</v>
      </c>
      <c r="P251" s="52"/>
      <c r="Q251" s="52"/>
      <c r="R251" s="215">
        <f t="shared" si="58"/>
        <v>0</v>
      </c>
      <c r="S251" s="228" t="str">
        <f t="shared" si="52"/>
        <v/>
      </c>
      <c r="T251" s="48" t="str">
        <f t="shared" si="59"/>
        <v/>
      </c>
      <c r="U251" s="320"/>
      <c r="V251" s="320"/>
      <c r="W251" s="320"/>
      <c r="X251" s="244"/>
      <c r="Z251" s="247">
        <f t="shared" si="60"/>
        <v>0</v>
      </c>
      <c r="AA251" s="30">
        <f t="shared" si="53"/>
        <v>0</v>
      </c>
      <c r="AB251" s="28">
        <f t="shared" si="61"/>
        <v>0</v>
      </c>
      <c r="AC251" s="28">
        <f t="shared" si="54"/>
        <v>0</v>
      </c>
      <c r="AE251" s="247" t="str">
        <f t="shared" si="62"/>
        <v/>
      </c>
      <c r="AF251" s="30" t="str">
        <f t="shared" si="63"/>
        <v/>
      </c>
      <c r="AG251" s="28" t="str">
        <f t="shared" si="64"/>
        <v/>
      </c>
    </row>
    <row r="252" spans="1:33" ht="12.75" customHeight="1" x14ac:dyDescent="0.25">
      <c r="A252" s="274">
        <f t="shared" si="65"/>
        <v>240</v>
      </c>
      <c r="B252" s="50"/>
      <c r="C252" s="631"/>
      <c r="D252" s="632"/>
      <c r="E252" s="631"/>
      <c r="F252" s="632"/>
      <c r="G252" s="316"/>
      <c r="H252" s="433"/>
      <c r="I252" s="216">
        <f t="shared" si="55"/>
        <v>0</v>
      </c>
      <c r="J252" s="50"/>
      <c r="K252" s="217"/>
      <c r="L252" s="51"/>
      <c r="M252" s="26">
        <f t="shared" si="56"/>
        <v>0</v>
      </c>
      <c r="N252" s="46" t="str">
        <f t="shared" si="51"/>
        <v xml:space="preserve"> </v>
      </c>
      <c r="O252" s="47">
        <f t="shared" si="57"/>
        <v>0</v>
      </c>
      <c r="P252" s="52"/>
      <c r="Q252" s="52"/>
      <c r="R252" s="215">
        <f t="shared" si="58"/>
        <v>0</v>
      </c>
      <c r="S252" s="228" t="str">
        <f t="shared" si="52"/>
        <v/>
      </c>
      <c r="T252" s="48" t="str">
        <f t="shared" si="59"/>
        <v/>
      </c>
      <c r="U252" s="320"/>
      <c r="V252" s="320"/>
      <c r="W252" s="320"/>
      <c r="X252" s="244"/>
      <c r="Z252" s="247">
        <f t="shared" si="60"/>
        <v>0</v>
      </c>
      <c r="AA252" s="30">
        <f t="shared" si="53"/>
        <v>0</v>
      </c>
      <c r="AB252" s="28">
        <f t="shared" si="61"/>
        <v>0</v>
      </c>
      <c r="AC252" s="28">
        <f t="shared" si="54"/>
        <v>0</v>
      </c>
      <c r="AE252" s="247" t="str">
        <f t="shared" si="62"/>
        <v/>
      </c>
      <c r="AF252" s="30" t="str">
        <f t="shared" si="63"/>
        <v/>
      </c>
      <c r="AG252" s="28" t="str">
        <f t="shared" si="64"/>
        <v/>
      </c>
    </row>
    <row r="253" spans="1:33" ht="12.75" customHeight="1" x14ac:dyDescent="0.25">
      <c r="A253" s="274">
        <f t="shared" si="65"/>
        <v>241</v>
      </c>
      <c r="B253" s="50"/>
      <c r="C253" s="631"/>
      <c r="D253" s="632"/>
      <c r="E253" s="631"/>
      <c r="F253" s="632"/>
      <c r="G253" s="316"/>
      <c r="H253" s="433"/>
      <c r="I253" s="216">
        <f t="shared" si="55"/>
        <v>0</v>
      </c>
      <c r="J253" s="50"/>
      <c r="K253" s="217"/>
      <c r="L253" s="51"/>
      <c r="M253" s="26">
        <f t="shared" si="56"/>
        <v>0</v>
      </c>
      <c r="N253" s="46" t="str">
        <f t="shared" si="51"/>
        <v xml:space="preserve"> </v>
      </c>
      <c r="O253" s="47">
        <f t="shared" si="57"/>
        <v>0</v>
      </c>
      <c r="P253" s="52"/>
      <c r="Q253" s="52"/>
      <c r="R253" s="215">
        <f t="shared" si="58"/>
        <v>0</v>
      </c>
      <c r="S253" s="228" t="str">
        <f t="shared" si="52"/>
        <v/>
      </c>
      <c r="T253" s="48" t="str">
        <f t="shared" si="59"/>
        <v/>
      </c>
      <c r="U253" s="320"/>
      <c r="V253" s="320"/>
      <c r="W253" s="320"/>
      <c r="X253" s="244"/>
      <c r="Z253" s="247">
        <f t="shared" si="60"/>
        <v>0</v>
      </c>
      <c r="AA253" s="30">
        <f t="shared" si="53"/>
        <v>0</v>
      </c>
      <c r="AB253" s="28">
        <f t="shared" si="61"/>
        <v>0</v>
      </c>
      <c r="AC253" s="28">
        <f t="shared" si="54"/>
        <v>0</v>
      </c>
      <c r="AE253" s="247" t="str">
        <f t="shared" si="62"/>
        <v/>
      </c>
      <c r="AF253" s="30" t="str">
        <f t="shared" si="63"/>
        <v/>
      </c>
      <c r="AG253" s="28" t="str">
        <f t="shared" si="64"/>
        <v/>
      </c>
    </row>
    <row r="254" spans="1:33" ht="12.75" customHeight="1" x14ac:dyDescent="0.25">
      <c r="A254" s="274">
        <f t="shared" si="65"/>
        <v>242</v>
      </c>
      <c r="B254" s="50"/>
      <c r="C254" s="631"/>
      <c r="D254" s="632"/>
      <c r="E254" s="631"/>
      <c r="F254" s="632"/>
      <c r="G254" s="316"/>
      <c r="H254" s="433"/>
      <c r="I254" s="216">
        <f t="shared" si="55"/>
        <v>0</v>
      </c>
      <c r="J254" s="50"/>
      <c r="K254" s="217"/>
      <c r="L254" s="51"/>
      <c r="M254" s="26">
        <f t="shared" si="56"/>
        <v>0</v>
      </c>
      <c r="N254" s="46" t="str">
        <f t="shared" si="51"/>
        <v xml:space="preserve"> </v>
      </c>
      <c r="O254" s="47">
        <f t="shared" si="57"/>
        <v>0</v>
      </c>
      <c r="P254" s="52"/>
      <c r="Q254" s="52"/>
      <c r="R254" s="215">
        <f t="shared" si="58"/>
        <v>0</v>
      </c>
      <c r="S254" s="228" t="str">
        <f t="shared" si="52"/>
        <v/>
      </c>
      <c r="T254" s="48" t="str">
        <f t="shared" si="59"/>
        <v/>
      </c>
      <c r="U254" s="320"/>
      <c r="V254" s="320"/>
      <c r="W254" s="320"/>
      <c r="X254" s="244"/>
      <c r="Z254" s="247">
        <f t="shared" si="60"/>
        <v>0</v>
      </c>
      <c r="AA254" s="30">
        <f t="shared" si="53"/>
        <v>0</v>
      </c>
      <c r="AB254" s="28">
        <f t="shared" si="61"/>
        <v>0</v>
      </c>
      <c r="AC254" s="28">
        <f t="shared" si="54"/>
        <v>0</v>
      </c>
      <c r="AE254" s="247" t="str">
        <f t="shared" si="62"/>
        <v/>
      </c>
      <c r="AF254" s="30" t="str">
        <f t="shared" si="63"/>
        <v/>
      </c>
      <c r="AG254" s="28" t="str">
        <f t="shared" si="64"/>
        <v/>
      </c>
    </row>
    <row r="255" spans="1:33" ht="12.75" customHeight="1" x14ac:dyDescent="0.25">
      <c r="A255" s="274">
        <f t="shared" si="65"/>
        <v>243</v>
      </c>
      <c r="B255" s="50"/>
      <c r="C255" s="631"/>
      <c r="D255" s="632"/>
      <c r="E255" s="631"/>
      <c r="F255" s="632"/>
      <c r="G255" s="316"/>
      <c r="H255" s="433"/>
      <c r="I255" s="216">
        <f t="shared" si="55"/>
        <v>0</v>
      </c>
      <c r="J255" s="50"/>
      <c r="K255" s="217"/>
      <c r="L255" s="51"/>
      <c r="M255" s="26">
        <f t="shared" si="56"/>
        <v>0</v>
      </c>
      <c r="N255" s="46" t="str">
        <f t="shared" si="51"/>
        <v xml:space="preserve"> </v>
      </c>
      <c r="O255" s="47">
        <f t="shared" si="57"/>
        <v>0</v>
      </c>
      <c r="P255" s="52"/>
      <c r="Q255" s="52"/>
      <c r="R255" s="215">
        <f t="shared" si="58"/>
        <v>0</v>
      </c>
      <c r="S255" s="228" t="str">
        <f t="shared" si="52"/>
        <v/>
      </c>
      <c r="T255" s="48" t="str">
        <f t="shared" si="59"/>
        <v/>
      </c>
      <c r="U255" s="320"/>
      <c r="V255" s="320"/>
      <c r="W255" s="320"/>
      <c r="X255" s="244"/>
      <c r="Z255" s="247">
        <f t="shared" si="60"/>
        <v>0</v>
      </c>
      <c r="AA255" s="30">
        <f t="shared" si="53"/>
        <v>0</v>
      </c>
      <c r="AB255" s="28">
        <f t="shared" si="61"/>
        <v>0</v>
      </c>
      <c r="AC255" s="28">
        <f t="shared" si="54"/>
        <v>0</v>
      </c>
      <c r="AE255" s="247" t="str">
        <f t="shared" si="62"/>
        <v/>
      </c>
      <c r="AF255" s="30" t="str">
        <f t="shared" si="63"/>
        <v/>
      </c>
      <c r="AG255" s="28" t="str">
        <f t="shared" si="64"/>
        <v/>
      </c>
    </row>
    <row r="256" spans="1:33" ht="12.75" customHeight="1" x14ac:dyDescent="0.25">
      <c r="A256" s="274">
        <f t="shared" si="65"/>
        <v>244</v>
      </c>
      <c r="B256" s="50"/>
      <c r="C256" s="631"/>
      <c r="D256" s="632"/>
      <c r="E256" s="631"/>
      <c r="F256" s="632"/>
      <c r="G256" s="316"/>
      <c r="H256" s="433"/>
      <c r="I256" s="216">
        <f t="shared" si="55"/>
        <v>0</v>
      </c>
      <c r="J256" s="50"/>
      <c r="K256" s="217"/>
      <c r="L256" s="51"/>
      <c r="M256" s="26">
        <f t="shared" si="56"/>
        <v>0</v>
      </c>
      <c r="N256" s="46" t="str">
        <f t="shared" si="51"/>
        <v xml:space="preserve"> </v>
      </c>
      <c r="O256" s="47">
        <f t="shared" si="57"/>
        <v>0</v>
      </c>
      <c r="P256" s="52"/>
      <c r="Q256" s="52"/>
      <c r="R256" s="215">
        <f t="shared" si="58"/>
        <v>0</v>
      </c>
      <c r="S256" s="228" t="str">
        <f t="shared" si="52"/>
        <v/>
      </c>
      <c r="T256" s="48" t="str">
        <f t="shared" si="59"/>
        <v/>
      </c>
      <c r="U256" s="320"/>
      <c r="V256" s="320"/>
      <c r="W256" s="320"/>
      <c r="X256" s="244"/>
      <c r="Z256" s="247">
        <f t="shared" si="60"/>
        <v>0</v>
      </c>
      <c r="AA256" s="30">
        <f t="shared" si="53"/>
        <v>0</v>
      </c>
      <c r="AB256" s="28">
        <f t="shared" si="61"/>
        <v>0</v>
      </c>
      <c r="AC256" s="28">
        <f t="shared" si="54"/>
        <v>0</v>
      </c>
      <c r="AE256" s="247" t="str">
        <f t="shared" si="62"/>
        <v/>
      </c>
      <c r="AF256" s="30" t="str">
        <f t="shared" si="63"/>
        <v/>
      </c>
      <c r="AG256" s="28" t="str">
        <f t="shared" si="64"/>
        <v/>
      </c>
    </row>
    <row r="257" spans="1:33" ht="12.75" customHeight="1" x14ac:dyDescent="0.25">
      <c r="A257" s="274">
        <f t="shared" si="65"/>
        <v>245</v>
      </c>
      <c r="B257" s="50"/>
      <c r="C257" s="631"/>
      <c r="D257" s="632"/>
      <c r="E257" s="631"/>
      <c r="F257" s="632"/>
      <c r="G257" s="316"/>
      <c r="H257" s="433"/>
      <c r="I257" s="216">
        <f t="shared" si="55"/>
        <v>0</v>
      </c>
      <c r="J257" s="50"/>
      <c r="K257" s="217"/>
      <c r="L257" s="51"/>
      <c r="M257" s="26">
        <f t="shared" si="56"/>
        <v>0</v>
      </c>
      <c r="N257" s="46" t="str">
        <f t="shared" si="51"/>
        <v xml:space="preserve"> </v>
      </c>
      <c r="O257" s="47">
        <f t="shared" si="57"/>
        <v>0</v>
      </c>
      <c r="P257" s="52"/>
      <c r="Q257" s="52"/>
      <c r="R257" s="215">
        <f t="shared" si="58"/>
        <v>0</v>
      </c>
      <c r="S257" s="228" t="str">
        <f t="shared" si="52"/>
        <v/>
      </c>
      <c r="T257" s="48" t="str">
        <f t="shared" si="59"/>
        <v/>
      </c>
      <c r="U257" s="320"/>
      <c r="V257" s="320"/>
      <c r="W257" s="320"/>
      <c r="X257" s="244"/>
      <c r="Z257" s="247">
        <f t="shared" si="60"/>
        <v>0</v>
      </c>
      <c r="AA257" s="30">
        <f t="shared" si="53"/>
        <v>0</v>
      </c>
      <c r="AB257" s="28">
        <f t="shared" si="61"/>
        <v>0</v>
      </c>
      <c r="AC257" s="28">
        <f t="shared" si="54"/>
        <v>0</v>
      </c>
      <c r="AE257" s="247" t="str">
        <f t="shared" si="62"/>
        <v/>
      </c>
      <c r="AF257" s="30" t="str">
        <f t="shared" si="63"/>
        <v/>
      </c>
      <c r="AG257" s="28" t="str">
        <f t="shared" si="64"/>
        <v/>
      </c>
    </row>
    <row r="258" spans="1:33" ht="12.75" customHeight="1" x14ac:dyDescent="0.25">
      <c r="A258" s="274">
        <f t="shared" si="65"/>
        <v>246</v>
      </c>
      <c r="B258" s="50"/>
      <c r="C258" s="631"/>
      <c r="D258" s="632"/>
      <c r="E258" s="631"/>
      <c r="F258" s="632"/>
      <c r="G258" s="316"/>
      <c r="H258" s="433"/>
      <c r="I258" s="216">
        <f t="shared" si="55"/>
        <v>0</v>
      </c>
      <c r="J258" s="50"/>
      <c r="K258" s="217"/>
      <c r="L258" s="51"/>
      <c r="M258" s="26">
        <f t="shared" si="56"/>
        <v>0</v>
      </c>
      <c r="N258" s="46" t="str">
        <f t="shared" si="51"/>
        <v xml:space="preserve"> </v>
      </c>
      <c r="O258" s="47">
        <f t="shared" si="57"/>
        <v>0</v>
      </c>
      <c r="P258" s="52"/>
      <c r="Q258" s="52"/>
      <c r="R258" s="215">
        <f t="shared" si="58"/>
        <v>0</v>
      </c>
      <c r="S258" s="228" t="str">
        <f t="shared" si="52"/>
        <v/>
      </c>
      <c r="T258" s="48" t="str">
        <f t="shared" si="59"/>
        <v/>
      </c>
      <c r="U258" s="320"/>
      <c r="V258" s="320"/>
      <c r="W258" s="320"/>
      <c r="X258" s="244"/>
      <c r="Z258" s="247">
        <f t="shared" si="60"/>
        <v>0</v>
      </c>
      <c r="AA258" s="30">
        <f t="shared" si="53"/>
        <v>0</v>
      </c>
      <c r="AB258" s="28">
        <f t="shared" si="61"/>
        <v>0</v>
      </c>
      <c r="AC258" s="28">
        <f t="shared" si="54"/>
        <v>0</v>
      </c>
      <c r="AE258" s="247" t="str">
        <f t="shared" si="62"/>
        <v/>
      </c>
      <c r="AF258" s="30" t="str">
        <f t="shared" si="63"/>
        <v/>
      </c>
      <c r="AG258" s="28" t="str">
        <f t="shared" si="64"/>
        <v/>
      </c>
    </row>
    <row r="259" spans="1:33" ht="12.75" customHeight="1" x14ac:dyDescent="0.25">
      <c r="A259" s="274">
        <f t="shared" si="65"/>
        <v>247</v>
      </c>
      <c r="B259" s="50"/>
      <c r="C259" s="631"/>
      <c r="D259" s="632"/>
      <c r="E259" s="631"/>
      <c r="F259" s="632"/>
      <c r="G259" s="316"/>
      <c r="H259" s="433"/>
      <c r="I259" s="216">
        <f t="shared" si="55"/>
        <v>0</v>
      </c>
      <c r="J259" s="50"/>
      <c r="K259" s="217"/>
      <c r="L259" s="51"/>
      <c r="M259" s="26">
        <f t="shared" si="56"/>
        <v>0</v>
      </c>
      <c r="N259" s="46" t="str">
        <f t="shared" si="51"/>
        <v xml:space="preserve"> </v>
      </c>
      <c r="O259" s="47">
        <f t="shared" si="57"/>
        <v>0</v>
      </c>
      <c r="P259" s="52"/>
      <c r="Q259" s="52"/>
      <c r="R259" s="215">
        <f t="shared" si="58"/>
        <v>0</v>
      </c>
      <c r="S259" s="228" t="str">
        <f t="shared" si="52"/>
        <v/>
      </c>
      <c r="T259" s="48" t="str">
        <f t="shared" si="59"/>
        <v/>
      </c>
      <c r="U259" s="320"/>
      <c r="V259" s="320"/>
      <c r="W259" s="320"/>
      <c r="X259" s="244"/>
      <c r="Z259" s="247">
        <f t="shared" si="60"/>
        <v>0</v>
      </c>
      <c r="AA259" s="30">
        <f t="shared" si="53"/>
        <v>0</v>
      </c>
      <c r="AB259" s="28">
        <f t="shared" si="61"/>
        <v>0</v>
      </c>
      <c r="AC259" s="28">
        <f t="shared" si="54"/>
        <v>0</v>
      </c>
      <c r="AE259" s="247" t="str">
        <f t="shared" si="62"/>
        <v/>
      </c>
      <c r="AF259" s="30" t="str">
        <f t="shared" si="63"/>
        <v/>
      </c>
      <c r="AG259" s="28" t="str">
        <f t="shared" si="64"/>
        <v/>
      </c>
    </row>
    <row r="260" spans="1:33" ht="12.75" customHeight="1" x14ac:dyDescent="0.25">
      <c r="A260" s="274">
        <f t="shared" si="65"/>
        <v>248</v>
      </c>
      <c r="B260" s="50"/>
      <c r="C260" s="631"/>
      <c r="D260" s="632"/>
      <c r="E260" s="631"/>
      <c r="F260" s="632"/>
      <c r="G260" s="316"/>
      <c r="H260" s="433"/>
      <c r="I260" s="216">
        <f t="shared" si="55"/>
        <v>0</v>
      </c>
      <c r="J260" s="50"/>
      <c r="K260" s="217"/>
      <c r="L260" s="51"/>
      <c r="M260" s="26">
        <f t="shared" si="56"/>
        <v>0</v>
      </c>
      <c r="N260" s="46" t="str">
        <f t="shared" si="51"/>
        <v xml:space="preserve"> </v>
      </c>
      <c r="O260" s="47">
        <f t="shared" si="57"/>
        <v>0</v>
      </c>
      <c r="P260" s="52"/>
      <c r="Q260" s="52"/>
      <c r="R260" s="215">
        <f t="shared" si="58"/>
        <v>0</v>
      </c>
      <c r="S260" s="228" t="str">
        <f t="shared" si="52"/>
        <v/>
      </c>
      <c r="T260" s="48" t="str">
        <f t="shared" si="59"/>
        <v/>
      </c>
      <c r="U260" s="320"/>
      <c r="V260" s="320"/>
      <c r="W260" s="320"/>
      <c r="X260" s="244"/>
      <c r="Z260" s="247">
        <f t="shared" si="60"/>
        <v>0</v>
      </c>
      <c r="AA260" s="30">
        <f t="shared" si="53"/>
        <v>0</v>
      </c>
      <c r="AB260" s="28">
        <f t="shared" si="61"/>
        <v>0</v>
      </c>
      <c r="AC260" s="28">
        <f t="shared" si="54"/>
        <v>0</v>
      </c>
      <c r="AE260" s="247" t="str">
        <f t="shared" si="62"/>
        <v/>
      </c>
      <c r="AF260" s="30" t="str">
        <f t="shared" si="63"/>
        <v/>
      </c>
      <c r="AG260" s="28" t="str">
        <f t="shared" si="64"/>
        <v/>
      </c>
    </row>
    <row r="261" spans="1:33" ht="12.75" customHeight="1" x14ac:dyDescent="0.25">
      <c r="A261" s="274">
        <f t="shared" si="65"/>
        <v>249</v>
      </c>
      <c r="B261" s="50"/>
      <c r="C261" s="631"/>
      <c r="D261" s="632"/>
      <c r="E261" s="631"/>
      <c r="F261" s="632"/>
      <c r="G261" s="316"/>
      <c r="H261" s="433"/>
      <c r="I261" s="216">
        <f t="shared" si="55"/>
        <v>0</v>
      </c>
      <c r="J261" s="50"/>
      <c r="K261" s="217"/>
      <c r="L261" s="51"/>
      <c r="M261" s="26">
        <f t="shared" si="56"/>
        <v>0</v>
      </c>
      <c r="N261" s="46" t="str">
        <f t="shared" si="51"/>
        <v xml:space="preserve"> </v>
      </c>
      <c r="O261" s="47">
        <f t="shared" si="57"/>
        <v>0</v>
      </c>
      <c r="P261" s="52"/>
      <c r="Q261" s="52"/>
      <c r="R261" s="215">
        <f t="shared" si="58"/>
        <v>0</v>
      </c>
      <c r="S261" s="228" t="str">
        <f t="shared" si="52"/>
        <v/>
      </c>
      <c r="T261" s="48" t="str">
        <f t="shared" si="59"/>
        <v/>
      </c>
      <c r="U261" s="320"/>
      <c r="V261" s="320"/>
      <c r="W261" s="320"/>
      <c r="X261" s="244"/>
      <c r="Z261" s="247">
        <f t="shared" si="60"/>
        <v>0</v>
      </c>
      <c r="AA261" s="247">
        <f t="shared" si="53"/>
        <v>0</v>
      </c>
      <c r="AB261" s="247">
        <f t="shared" si="61"/>
        <v>0</v>
      </c>
      <c r="AC261" s="247">
        <f t="shared" si="54"/>
        <v>0</v>
      </c>
      <c r="AE261" s="247" t="str">
        <f t="shared" si="62"/>
        <v/>
      </c>
      <c r="AF261" s="30" t="str">
        <f t="shared" si="63"/>
        <v/>
      </c>
      <c r="AG261" s="28" t="str">
        <f t="shared" si="64"/>
        <v/>
      </c>
    </row>
    <row r="262" spans="1:33" s="190" customFormat="1" ht="12.75" customHeight="1" x14ac:dyDescent="0.25">
      <c r="A262" s="274">
        <f t="shared" si="65"/>
        <v>250</v>
      </c>
      <c r="B262" s="50"/>
      <c r="C262" s="631"/>
      <c r="D262" s="632"/>
      <c r="E262" s="631"/>
      <c r="F262" s="632"/>
      <c r="G262" s="316"/>
      <c r="H262" s="433"/>
      <c r="I262" s="342">
        <f t="shared" si="55"/>
        <v>0</v>
      </c>
      <c r="J262" s="50"/>
      <c r="K262" s="217"/>
      <c r="L262" s="51"/>
      <c r="M262" s="26">
        <f t="shared" si="56"/>
        <v>0</v>
      </c>
      <c r="N262" s="341" t="str">
        <f t="shared" si="51"/>
        <v xml:space="preserve"> </v>
      </c>
      <c r="O262" s="340">
        <f t="shared" si="57"/>
        <v>0</v>
      </c>
      <c r="P262" s="52"/>
      <c r="Q262" s="52"/>
      <c r="R262" s="215">
        <f t="shared" si="58"/>
        <v>0</v>
      </c>
      <c r="S262" s="228" t="str">
        <f t="shared" si="52"/>
        <v/>
      </c>
      <c r="T262" s="48" t="str">
        <f t="shared" si="59"/>
        <v/>
      </c>
      <c r="U262" s="320"/>
      <c r="V262" s="320"/>
      <c r="W262" s="320"/>
      <c r="X262" s="244"/>
      <c r="Z262" s="247">
        <f t="shared" si="60"/>
        <v>0</v>
      </c>
      <c r="AA262" s="247">
        <f t="shared" si="53"/>
        <v>0</v>
      </c>
      <c r="AB262" s="247">
        <f t="shared" si="61"/>
        <v>0</v>
      </c>
      <c r="AC262" s="247">
        <f t="shared" si="54"/>
        <v>0</v>
      </c>
      <c r="AE262" s="247" t="str">
        <f t="shared" si="62"/>
        <v/>
      </c>
      <c r="AF262" s="30" t="str">
        <f t="shared" si="63"/>
        <v/>
      </c>
      <c r="AG262" s="28" t="str">
        <f t="shared" si="64"/>
        <v/>
      </c>
    </row>
    <row r="263" spans="1:33" ht="12.75" customHeight="1" x14ac:dyDescent="0.25">
      <c r="A263" s="274">
        <f t="shared" si="65"/>
        <v>251</v>
      </c>
      <c r="B263" s="50"/>
      <c r="C263" s="631"/>
      <c r="D263" s="632"/>
      <c r="E263" s="631"/>
      <c r="F263" s="632"/>
      <c r="G263" s="316"/>
      <c r="H263" s="433"/>
      <c r="I263" s="216">
        <f t="shared" si="55"/>
        <v>0</v>
      </c>
      <c r="J263" s="50"/>
      <c r="K263" s="217"/>
      <c r="L263" s="51"/>
      <c r="M263" s="26">
        <f t="shared" si="56"/>
        <v>0</v>
      </c>
      <c r="N263" s="46" t="str">
        <f t="shared" si="51"/>
        <v xml:space="preserve"> </v>
      </c>
      <c r="O263" s="47">
        <f t="shared" si="57"/>
        <v>0</v>
      </c>
      <c r="P263" s="52"/>
      <c r="Q263" s="52"/>
      <c r="R263" s="215">
        <f t="shared" si="58"/>
        <v>0</v>
      </c>
      <c r="S263" s="228" t="str">
        <f t="shared" si="52"/>
        <v/>
      </c>
      <c r="T263" s="48" t="str">
        <f t="shared" si="59"/>
        <v/>
      </c>
      <c r="U263" s="320"/>
      <c r="V263" s="320"/>
      <c r="W263" s="320"/>
      <c r="X263" s="244"/>
      <c r="Z263" s="247">
        <f t="shared" si="60"/>
        <v>0</v>
      </c>
      <c r="AA263" s="30">
        <f t="shared" si="53"/>
        <v>0</v>
      </c>
      <c r="AB263" s="28">
        <f t="shared" si="61"/>
        <v>0</v>
      </c>
      <c r="AC263" s="28">
        <f t="shared" si="54"/>
        <v>0</v>
      </c>
      <c r="AE263" s="247" t="str">
        <f t="shared" si="62"/>
        <v/>
      </c>
      <c r="AF263" s="30" t="str">
        <f t="shared" si="63"/>
        <v/>
      </c>
      <c r="AG263" s="28" t="str">
        <f t="shared" si="64"/>
        <v/>
      </c>
    </row>
    <row r="264" spans="1:33" ht="12.75" customHeight="1" x14ac:dyDescent="0.25">
      <c r="A264" s="274">
        <f t="shared" si="65"/>
        <v>252</v>
      </c>
      <c r="B264" s="50"/>
      <c r="C264" s="631"/>
      <c r="D264" s="632"/>
      <c r="E264" s="631"/>
      <c r="F264" s="632"/>
      <c r="G264" s="316"/>
      <c r="H264" s="433"/>
      <c r="I264" s="216">
        <f t="shared" si="55"/>
        <v>0</v>
      </c>
      <c r="J264" s="50"/>
      <c r="K264" s="217"/>
      <c r="L264" s="51"/>
      <c r="M264" s="26">
        <f t="shared" si="56"/>
        <v>0</v>
      </c>
      <c r="N264" s="46" t="str">
        <f t="shared" si="51"/>
        <v xml:space="preserve"> </v>
      </c>
      <c r="O264" s="47">
        <f t="shared" si="57"/>
        <v>0</v>
      </c>
      <c r="P264" s="52"/>
      <c r="Q264" s="52"/>
      <c r="R264" s="215">
        <f t="shared" si="58"/>
        <v>0</v>
      </c>
      <c r="S264" s="228" t="str">
        <f t="shared" si="52"/>
        <v/>
      </c>
      <c r="T264" s="48" t="str">
        <f t="shared" si="59"/>
        <v/>
      </c>
      <c r="U264" s="320"/>
      <c r="V264" s="320"/>
      <c r="W264" s="320"/>
      <c r="X264" s="244"/>
      <c r="Z264" s="247">
        <f t="shared" si="60"/>
        <v>0</v>
      </c>
      <c r="AA264" s="30">
        <f t="shared" si="53"/>
        <v>0</v>
      </c>
      <c r="AB264" s="28">
        <f t="shared" si="61"/>
        <v>0</v>
      </c>
      <c r="AC264" s="28">
        <f t="shared" si="54"/>
        <v>0</v>
      </c>
      <c r="AE264" s="247" t="str">
        <f t="shared" si="62"/>
        <v/>
      </c>
      <c r="AF264" s="30" t="str">
        <f t="shared" si="63"/>
        <v/>
      </c>
      <c r="AG264" s="28" t="str">
        <f t="shared" si="64"/>
        <v/>
      </c>
    </row>
    <row r="265" spans="1:33" ht="12.75" customHeight="1" x14ac:dyDescent="0.25">
      <c r="A265" s="274">
        <f t="shared" si="65"/>
        <v>253</v>
      </c>
      <c r="B265" s="50"/>
      <c r="C265" s="631"/>
      <c r="D265" s="632"/>
      <c r="E265" s="631"/>
      <c r="F265" s="632"/>
      <c r="G265" s="316"/>
      <c r="H265" s="433"/>
      <c r="I265" s="216">
        <f t="shared" si="55"/>
        <v>0</v>
      </c>
      <c r="J265" s="50"/>
      <c r="K265" s="217"/>
      <c r="L265" s="51"/>
      <c r="M265" s="26">
        <f t="shared" si="56"/>
        <v>0</v>
      </c>
      <c r="N265" s="46" t="str">
        <f t="shared" si="51"/>
        <v xml:space="preserve"> </v>
      </c>
      <c r="O265" s="47">
        <f t="shared" si="57"/>
        <v>0</v>
      </c>
      <c r="P265" s="52"/>
      <c r="Q265" s="52"/>
      <c r="R265" s="215">
        <f t="shared" si="58"/>
        <v>0</v>
      </c>
      <c r="S265" s="228" t="str">
        <f t="shared" si="52"/>
        <v/>
      </c>
      <c r="T265" s="48" t="str">
        <f t="shared" si="59"/>
        <v/>
      </c>
      <c r="U265" s="320"/>
      <c r="V265" s="320"/>
      <c r="W265" s="320"/>
      <c r="X265" s="244"/>
      <c r="Z265" s="247">
        <f t="shared" si="60"/>
        <v>0</v>
      </c>
      <c r="AA265" s="30">
        <f t="shared" si="53"/>
        <v>0</v>
      </c>
      <c r="AB265" s="28">
        <f t="shared" si="61"/>
        <v>0</v>
      </c>
      <c r="AC265" s="28">
        <f t="shared" si="54"/>
        <v>0</v>
      </c>
      <c r="AE265" s="247" t="str">
        <f t="shared" si="62"/>
        <v/>
      </c>
      <c r="AF265" s="30" t="str">
        <f t="shared" si="63"/>
        <v/>
      </c>
      <c r="AG265" s="28" t="str">
        <f t="shared" si="64"/>
        <v/>
      </c>
    </row>
    <row r="266" spans="1:33" ht="12.75" customHeight="1" x14ac:dyDescent="0.25">
      <c r="A266" s="274">
        <f t="shared" si="65"/>
        <v>254</v>
      </c>
      <c r="B266" s="50"/>
      <c r="C266" s="631"/>
      <c r="D266" s="632"/>
      <c r="E266" s="631"/>
      <c r="F266" s="632"/>
      <c r="G266" s="316"/>
      <c r="H266" s="433"/>
      <c r="I266" s="216">
        <f t="shared" si="55"/>
        <v>0</v>
      </c>
      <c r="J266" s="50"/>
      <c r="K266" s="217"/>
      <c r="L266" s="51"/>
      <c r="M266" s="26">
        <f t="shared" si="56"/>
        <v>0</v>
      </c>
      <c r="N266" s="46" t="str">
        <f t="shared" si="51"/>
        <v xml:space="preserve"> </v>
      </c>
      <c r="O266" s="47">
        <f t="shared" si="57"/>
        <v>0</v>
      </c>
      <c r="P266" s="52"/>
      <c r="Q266" s="52"/>
      <c r="R266" s="215">
        <f t="shared" si="58"/>
        <v>0</v>
      </c>
      <c r="S266" s="228" t="str">
        <f t="shared" si="52"/>
        <v/>
      </c>
      <c r="T266" s="48" t="str">
        <f t="shared" si="59"/>
        <v/>
      </c>
      <c r="U266" s="320"/>
      <c r="V266" s="320"/>
      <c r="W266" s="320"/>
      <c r="X266" s="244"/>
      <c r="Z266" s="247">
        <f t="shared" si="60"/>
        <v>0</v>
      </c>
      <c r="AA266" s="30">
        <f t="shared" si="53"/>
        <v>0</v>
      </c>
      <c r="AB266" s="28">
        <f t="shared" si="61"/>
        <v>0</v>
      </c>
      <c r="AC266" s="28">
        <f t="shared" si="54"/>
        <v>0</v>
      </c>
      <c r="AE266" s="247" t="str">
        <f t="shared" si="62"/>
        <v/>
      </c>
      <c r="AF266" s="30" t="str">
        <f t="shared" si="63"/>
        <v/>
      </c>
      <c r="AG266" s="28" t="str">
        <f t="shared" si="64"/>
        <v/>
      </c>
    </row>
    <row r="267" spans="1:33" ht="12.75" customHeight="1" x14ac:dyDescent="0.25">
      <c r="A267" s="274">
        <f t="shared" si="65"/>
        <v>255</v>
      </c>
      <c r="B267" s="50"/>
      <c r="C267" s="631"/>
      <c r="D267" s="632"/>
      <c r="E267" s="631"/>
      <c r="F267" s="632"/>
      <c r="G267" s="316"/>
      <c r="H267" s="433"/>
      <c r="I267" s="216">
        <f t="shared" si="55"/>
        <v>0</v>
      </c>
      <c r="J267" s="50"/>
      <c r="K267" s="217"/>
      <c r="L267" s="51"/>
      <c r="M267" s="26">
        <f t="shared" si="56"/>
        <v>0</v>
      </c>
      <c r="N267" s="46" t="str">
        <f t="shared" si="51"/>
        <v xml:space="preserve"> </v>
      </c>
      <c r="O267" s="47">
        <f t="shared" si="57"/>
        <v>0</v>
      </c>
      <c r="P267" s="52"/>
      <c r="Q267" s="52"/>
      <c r="R267" s="215">
        <f t="shared" si="58"/>
        <v>0</v>
      </c>
      <c r="S267" s="228" t="str">
        <f t="shared" si="52"/>
        <v/>
      </c>
      <c r="T267" s="48" t="str">
        <f t="shared" si="59"/>
        <v/>
      </c>
      <c r="U267" s="320"/>
      <c r="V267" s="320"/>
      <c r="W267" s="320"/>
      <c r="X267" s="244"/>
      <c r="Z267" s="247">
        <f t="shared" si="60"/>
        <v>0</v>
      </c>
      <c r="AA267" s="30">
        <f t="shared" si="53"/>
        <v>0</v>
      </c>
      <c r="AB267" s="28">
        <f t="shared" si="61"/>
        <v>0</v>
      </c>
      <c r="AC267" s="28">
        <f t="shared" si="54"/>
        <v>0</v>
      </c>
      <c r="AE267" s="247" t="str">
        <f t="shared" si="62"/>
        <v/>
      </c>
      <c r="AF267" s="30" t="str">
        <f t="shared" si="63"/>
        <v/>
      </c>
      <c r="AG267" s="28" t="str">
        <f t="shared" si="64"/>
        <v/>
      </c>
    </row>
    <row r="268" spans="1:33" ht="12.75" customHeight="1" x14ac:dyDescent="0.25">
      <c r="A268" s="274">
        <f t="shared" si="65"/>
        <v>256</v>
      </c>
      <c r="B268" s="50"/>
      <c r="C268" s="631"/>
      <c r="D268" s="632"/>
      <c r="E268" s="631"/>
      <c r="F268" s="632"/>
      <c r="G268" s="316"/>
      <c r="H268" s="433"/>
      <c r="I268" s="216">
        <f t="shared" si="55"/>
        <v>0</v>
      </c>
      <c r="J268" s="50"/>
      <c r="K268" s="217"/>
      <c r="L268" s="51"/>
      <c r="M268" s="26">
        <f t="shared" si="56"/>
        <v>0</v>
      </c>
      <c r="N268" s="46" t="str">
        <f t="shared" si="51"/>
        <v xml:space="preserve"> </v>
      </c>
      <c r="O268" s="47">
        <f t="shared" si="57"/>
        <v>0</v>
      </c>
      <c r="P268" s="52"/>
      <c r="Q268" s="52"/>
      <c r="R268" s="215">
        <f t="shared" si="58"/>
        <v>0</v>
      </c>
      <c r="S268" s="228" t="str">
        <f t="shared" si="52"/>
        <v/>
      </c>
      <c r="T268" s="48" t="str">
        <f t="shared" si="59"/>
        <v/>
      </c>
      <c r="U268" s="320"/>
      <c r="V268" s="320"/>
      <c r="W268" s="320"/>
      <c r="X268" s="244"/>
      <c r="Z268" s="247">
        <f t="shared" si="60"/>
        <v>0</v>
      </c>
      <c r="AA268" s="30">
        <f t="shared" si="53"/>
        <v>0</v>
      </c>
      <c r="AB268" s="28">
        <f t="shared" si="61"/>
        <v>0</v>
      </c>
      <c r="AC268" s="28">
        <f t="shared" si="54"/>
        <v>0</v>
      </c>
      <c r="AE268" s="247" t="str">
        <f t="shared" si="62"/>
        <v/>
      </c>
      <c r="AF268" s="30" t="str">
        <f t="shared" si="63"/>
        <v/>
      </c>
      <c r="AG268" s="28" t="str">
        <f t="shared" si="64"/>
        <v/>
      </c>
    </row>
    <row r="269" spans="1:33" ht="12.75" customHeight="1" x14ac:dyDescent="0.25">
      <c r="A269" s="274">
        <f t="shared" si="65"/>
        <v>257</v>
      </c>
      <c r="B269" s="50"/>
      <c r="C269" s="631"/>
      <c r="D269" s="632"/>
      <c r="E269" s="631"/>
      <c r="F269" s="632"/>
      <c r="G269" s="316"/>
      <c r="H269" s="433"/>
      <c r="I269" s="216">
        <f t="shared" si="55"/>
        <v>0</v>
      </c>
      <c r="J269" s="50"/>
      <c r="K269" s="217"/>
      <c r="L269" s="51"/>
      <c r="M269" s="26">
        <f t="shared" si="56"/>
        <v>0</v>
      </c>
      <c r="N269" s="46" t="str">
        <f t="shared" ref="N269:N332" si="67">IF(K269&lt;=0.5,IF(M269&gt;0.5,"Fail"," "),IF(K269&lt;=0.8,IF(M269&gt;0.8,"Fail"," ")," "))</f>
        <v xml:space="preserve"> </v>
      </c>
      <c r="O269" s="47">
        <f t="shared" si="57"/>
        <v>0</v>
      </c>
      <c r="P269" s="52"/>
      <c r="Q269" s="52"/>
      <c r="R269" s="215">
        <f t="shared" si="58"/>
        <v>0</v>
      </c>
      <c r="S269" s="228" t="str">
        <f t="shared" ref="S269:S332" si="68">IF(J269&gt;0,IF(R269*12&gt;L269,"Fail",""),"")</f>
        <v/>
      </c>
      <c r="T269" s="48" t="str">
        <f t="shared" si="59"/>
        <v/>
      </c>
      <c r="U269" s="320"/>
      <c r="V269" s="320"/>
      <c r="W269" s="320"/>
      <c r="X269" s="244"/>
      <c r="Z269" s="247">
        <f t="shared" si="60"/>
        <v>0</v>
      </c>
      <c r="AA269" s="30">
        <f t="shared" ref="AA269:AA332" si="69">IF(I269=1,$M$7,IF(I269=2,$N$7,IF(I269=3,$O$7,IF(I269=4,$P$7,IF(I269=5,$Q$7,IF(I269=6,$R$7,IF(I269=7,$S$7,IF(I269=8,$T$7,Z269))))))))</f>
        <v>0</v>
      </c>
      <c r="AB269" s="28">
        <f t="shared" si="61"/>
        <v>0</v>
      </c>
      <c r="AC269" s="28">
        <f t="shared" ref="AC269:AC332" si="70">(K269*AA269)</f>
        <v>0</v>
      </c>
      <c r="AE269" s="247" t="str">
        <f t="shared" si="62"/>
        <v/>
      </c>
      <c r="AF269" s="30" t="str">
        <f t="shared" si="63"/>
        <v/>
      </c>
      <c r="AG269" s="28" t="str">
        <f t="shared" si="64"/>
        <v/>
      </c>
    </row>
    <row r="270" spans="1:33" ht="12.75" customHeight="1" x14ac:dyDescent="0.25">
      <c r="A270" s="274">
        <f t="shared" si="65"/>
        <v>258</v>
      </c>
      <c r="B270" s="50"/>
      <c r="C270" s="631"/>
      <c r="D270" s="632"/>
      <c r="E270" s="631"/>
      <c r="F270" s="632"/>
      <c r="G270" s="316"/>
      <c r="H270" s="433"/>
      <c r="I270" s="216">
        <f t="shared" ref="I270:I333" si="71">IF(C270&lt;&gt;"",IF(H270&lt;1,1,(H270*1.5)),0)</f>
        <v>0</v>
      </c>
      <c r="J270" s="50"/>
      <c r="K270" s="217"/>
      <c r="L270" s="51"/>
      <c r="M270" s="26">
        <f t="shared" ref="M270:M333" si="72">IF(OR(C270="VACANT",K270=0),0,(L270/AB270))</f>
        <v>0</v>
      </c>
      <c r="N270" s="46" t="str">
        <f t="shared" si="67"/>
        <v xml:space="preserve"> </v>
      </c>
      <c r="O270" s="47">
        <f t="shared" ref="O270:O333" si="73">+AC270/12*0.3</f>
        <v>0</v>
      </c>
      <c r="P270" s="52"/>
      <c r="Q270" s="52"/>
      <c r="R270" s="215">
        <f t="shared" ref="R270:R333" si="74">P270-Q270</f>
        <v>0</v>
      </c>
      <c r="S270" s="228" t="str">
        <f t="shared" si="68"/>
        <v/>
      </c>
      <c r="T270" s="48" t="str">
        <f t="shared" ref="T270:T333" si="75">IF(C270="Vacant","",IF(R270&gt;0,IF(R270&gt;O270,"Fail",""),""))</f>
        <v/>
      </c>
      <c r="U270" s="320"/>
      <c r="V270" s="320"/>
      <c r="W270" s="320"/>
      <c r="X270" s="244"/>
      <c r="Z270" s="247">
        <f t="shared" ref="Z270:Z333" si="76">IF(I270=1.5,$M$8,IF(I270=2.5,$N$8,IF(I270=3.5,$O$8,IF(I270=4.5,$P$8,IF(I270=5.5,$Q$8,IF(I270=6.5,$R$8,IF(I270=7.5,$S$8,IF(I270=8.5,$T$8,0))))))))</f>
        <v>0</v>
      </c>
      <c r="AA270" s="30">
        <f t="shared" si="69"/>
        <v>0</v>
      </c>
      <c r="AB270" s="28">
        <f t="shared" ref="AB270:AB333" si="77">IF(J270=1,$M$7,IF(J270=2,$N$7,IF(J270=3,$O$7,IF(J270=4,$P$7,IF(J270=5,$Q$7,IF(J270=6,$R$7,IF(J270=7,$S$7,IF(J270=8,$T$7,0))))))))</f>
        <v>0</v>
      </c>
      <c r="AC270" s="28">
        <f t="shared" si="70"/>
        <v>0</v>
      </c>
      <c r="AE270" s="247" t="str">
        <f t="shared" ref="AE270:AE333" si="78">IF(Q270&gt;=1,1,"")</f>
        <v/>
      </c>
      <c r="AF270" s="30" t="str">
        <f t="shared" ref="AF270:AF333" si="79">IF(AE270=1,H270,"")</f>
        <v/>
      </c>
      <c r="AG270" s="28" t="str">
        <f t="shared" ref="AG270:AG333" si="80">IF(AE270=1,P270,"")</f>
        <v/>
      </c>
    </row>
    <row r="271" spans="1:33" ht="12.75" customHeight="1" x14ac:dyDescent="0.25">
      <c r="A271" s="274">
        <f t="shared" ref="A271:A334" si="81">A270+1</f>
        <v>259</v>
      </c>
      <c r="B271" s="50"/>
      <c r="C271" s="631"/>
      <c r="D271" s="632"/>
      <c r="E271" s="631"/>
      <c r="F271" s="632"/>
      <c r="G271" s="316"/>
      <c r="H271" s="433"/>
      <c r="I271" s="216">
        <f t="shared" si="71"/>
        <v>0</v>
      </c>
      <c r="J271" s="50"/>
      <c r="K271" s="217"/>
      <c r="L271" s="51"/>
      <c r="M271" s="26">
        <f t="shared" si="72"/>
        <v>0</v>
      </c>
      <c r="N271" s="46" t="str">
        <f t="shared" si="67"/>
        <v xml:space="preserve"> </v>
      </c>
      <c r="O271" s="47">
        <f t="shared" si="73"/>
        <v>0</v>
      </c>
      <c r="P271" s="52"/>
      <c r="Q271" s="52"/>
      <c r="R271" s="215">
        <f t="shared" si="74"/>
        <v>0</v>
      </c>
      <c r="S271" s="228" t="str">
        <f t="shared" si="68"/>
        <v/>
      </c>
      <c r="T271" s="48" t="str">
        <f t="shared" si="75"/>
        <v/>
      </c>
      <c r="U271" s="320"/>
      <c r="V271" s="320"/>
      <c r="W271" s="320"/>
      <c r="X271" s="244"/>
      <c r="Z271" s="247">
        <f t="shared" si="76"/>
        <v>0</v>
      </c>
      <c r="AA271" s="30">
        <f t="shared" si="69"/>
        <v>0</v>
      </c>
      <c r="AB271" s="28">
        <f t="shared" si="77"/>
        <v>0</v>
      </c>
      <c r="AC271" s="28">
        <f t="shared" si="70"/>
        <v>0</v>
      </c>
      <c r="AE271" s="247" t="str">
        <f t="shared" si="78"/>
        <v/>
      </c>
      <c r="AF271" s="30" t="str">
        <f t="shared" si="79"/>
        <v/>
      </c>
      <c r="AG271" s="28" t="str">
        <f t="shared" si="80"/>
        <v/>
      </c>
    </row>
    <row r="272" spans="1:33" ht="12.75" customHeight="1" x14ac:dyDescent="0.25">
      <c r="A272" s="274">
        <f t="shared" si="81"/>
        <v>260</v>
      </c>
      <c r="B272" s="50"/>
      <c r="C272" s="631"/>
      <c r="D272" s="632"/>
      <c r="E272" s="631"/>
      <c r="F272" s="632"/>
      <c r="G272" s="316"/>
      <c r="H272" s="433"/>
      <c r="I272" s="216">
        <f t="shared" si="71"/>
        <v>0</v>
      </c>
      <c r="J272" s="50"/>
      <c r="K272" s="217"/>
      <c r="L272" s="51"/>
      <c r="M272" s="26">
        <f t="shared" si="72"/>
        <v>0</v>
      </c>
      <c r="N272" s="46" t="str">
        <f t="shared" si="67"/>
        <v xml:space="preserve"> </v>
      </c>
      <c r="O272" s="47">
        <f t="shared" si="73"/>
        <v>0</v>
      </c>
      <c r="P272" s="52"/>
      <c r="Q272" s="52"/>
      <c r="R272" s="215">
        <f t="shared" si="74"/>
        <v>0</v>
      </c>
      <c r="S272" s="228" t="str">
        <f t="shared" si="68"/>
        <v/>
      </c>
      <c r="T272" s="48" t="str">
        <f t="shared" si="75"/>
        <v/>
      </c>
      <c r="U272" s="320"/>
      <c r="V272" s="320"/>
      <c r="W272" s="320"/>
      <c r="X272" s="244"/>
      <c r="Z272" s="247">
        <f t="shared" si="76"/>
        <v>0</v>
      </c>
      <c r="AA272" s="30">
        <f t="shared" si="69"/>
        <v>0</v>
      </c>
      <c r="AB272" s="28">
        <f t="shared" si="77"/>
        <v>0</v>
      </c>
      <c r="AC272" s="28">
        <f t="shared" si="70"/>
        <v>0</v>
      </c>
      <c r="AE272" s="247" t="str">
        <f t="shared" si="78"/>
        <v/>
      </c>
      <c r="AF272" s="30" t="str">
        <f t="shared" si="79"/>
        <v/>
      </c>
      <c r="AG272" s="28" t="str">
        <f t="shared" si="80"/>
        <v/>
      </c>
    </row>
    <row r="273" spans="1:33" ht="12.75" customHeight="1" x14ac:dyDescent="0.25">
      <c r="A273" s="274">
        <f t="shared" si="81"/>
        <v>261</v>
      </c>
      <c r="B273" s="50"/>
      <c r="C273" s="631"/>
      <c r="D273" s="632"/>
      <c r="E273" s="631"/>
      <c r="F273" s="632"/>
      <c r="G273" s="316"/>
      <c r="H273" s="433"/>
      <c r="I273" s="216">
        <f t="shared" si="71"/>
        <v>0</v>
      </c>
      <c r="J273" s="50"/>
      <c r="K273" s="217"/>
      <c r="L273" s="51"/>
      <c r="M273" s="26">
        <f t="shared" si="72"/>
        <v>0</v>
      </c>
      <c r="N273" s="46" t="str">
        <f t="shared" si="67"/>
        <v xml:space="preserve"> </v>
      </c>
      <c r="O273" s="47">
        <f t="shared" si="73"/>
        <v>0</v>
      </c>
      <c r="P273" s="52"/>
      <c r="Q273" s="52"/>
      <c r="R273" s="215">
        <f t="shared" si="74"/>
        <v>0</v>
      </c>
      <c r="S273" s="228" t="str">
        <f t="shared" si="68"/>
        <v/>
      </c>
      <c r="T273" s="48" t="str">
        <f t="shared" si="75"/>
        <v/>
      </c>
      <c r="U273" s="320"/>
      <c r="V273" s="320"/>
      <c r="W273" s="320"/>
      <c r="X273" s="244"/>
      <c r="Z273" s="247">
        <f t="shared" si="76"/>
        <v>0</v>
      </c>
      <c r="AA273" s="30">
        <f t="shared" si="69"/>
        <v>0</v>
      </c>
      <c r="AB273" s="28">
        <f t="shared" si="77"/>
        <v>0</v>
      </c>
      <c r="AC273" s="28">
        <f t="shared" si="70"/>
        <v>0</v>
      </c>
      <c r="AE273" s="247" t="str">
        <f t="shared" si="78"/>
        <v/>
      </c>
      <c r="AF273" s="30" t="str">
        <f t="shared" si="79"/>
        <v/>
      </c>
      <c r="AG273" s="28" t="str">
        <f t="shared" si="80"/>
        <v/>
      </c>
    </row>
    <row r="274" spans="1:33" ht="12.75" customHeight="1" x14ac:dyDescent="0.25">
      <c r="A274" s="274">
        <f t="shared" si="81"/>
        <v>262</v>
      </c>
      <c r="B274" s="50"/>
      <c r="C274" s="631"/>
      <c r="D274" s="632"/>
      <c r="E274" s="631"/>
      <c r="F274" s="632"/>
      <c r="G274" s="316"/>
      <c r="H274" s="433"/>
      <c r="I274" s="216">
        <f t="shared" si="71"/>
        <v>0</v>
      </c>
      <c r="J274" s="50"/>
      <c r="K274" s="217"/>
      <c r="L274" s="51"/>
      <c r="M274" s="26">
        <f t="shared" si="72"/>
        <v>0</v>
      </c>
      <c r="N274" s="46" t="str">
        <f t="shared" si="67"/>
        <v xml:space="preserve"> </v>
      </c>
      <c r="O274" s="47">
        <f t="shared" si="73"/>
        <v>0</v>
      </c>
      <c r="P274" s="52"/>
      <c r="Q274" s="52"/>
      <c r="R274" s="215">
        <f t="shared" si="74"/>
        <v>0</v>
      </c>
      <c r="S274" s="228" t="str">
        <f t="shared" si="68"/>
        <v/>
      </c>
      <c r="T274" s="48" t="str">
        <f t="shared" si="75"/>
        <v/>
      </c>
      <c r="U274" s="320"/>
      <c r="V274" s="320"/>
      <c r="W274" s="320"/>
      <c r="X274" s="244"/>
      <c r="Z274" s="247">
        <f t="shared" si="76"/>
        <v>0</v>
      </c>
      <c r="AA274" s="30">
        <f t="shared" si="69"/>
        <v>0</v>
      </c>
      <c r="AB274" s="28">
        <f t="shared" si="77"/>
        <v>0</v>
      </c>
      <c r="AC274" s="28">
        <f t="shared" si="70"/>
        <v>0</v>
      </c>
      <c r="AE274" s="247" t="str">
        <f t="shared" si="78"/>
        <v/>
      </c>
      <c r="AF274" s="30" t="str">
        <f t="shared" si="79"/>
        <v/>
      </c>
      <c r="AG274" s="28" t="str">
        <f t="shared" si="80"/>
        <v/>
      </c>
    </row>
    <row r="275" spans="1:33" ht="12.75" customHeight="1" x14ac:dyDescent="0.25">
      <c r="A275" s="274">
        <f t="shared" si="81"/>
        <v>263</v>
      </c>
      <c r="B275" s="50"/>
      <c r="C275" s="631"/>
      <c r="D275" s="632"/>
      <c r="E275" s="631"/>
      <c r="F275" s="632"/>
      <c r="G275" s="316"/>
      <c r="H275" s="433"/>
      <c r="I275" s="216">
        <f t="shared" si="71"/>
        <v>0</v>
      </c>
      <c r="J275" s="50"/>
      <c r="K275" s="217"/>
      <c r="L275" s="51"/>
      <c r="M275" s="26">
        <f t="shared" si="72"/>
        <v>0</v>
      </c>
      <c r="N275" s="46" t="str">
        <f t="shared" si="67"/>
        <v xml:space="preserve"> </v>
      </c>
      <c r="O275" s="47">
        <f t="shared" si="73"/>
        <v>0</v>
      </c>
      <c r="P275" s="52"/>
      <c r="Q275" s="52"/>
      <c r="R275" s="215">
        <f t="shared" si="74"/>
        <v>0</v>
      </c>
      <c r="S275" s="228" t="str">
        <f t="shared" si="68"/>
        <v/>
      </c>
      <c r="T275" s="48" t="str">
        <f t="shared" si="75"/>
        <v/>
      </c>
      <c r="U275" s="320"/>
      <c r="V275" s="320"/>
      <c r="W275" s="320"/>
      <c r="X275" s="244"/>
      <c r="Z275" s="247">
        <f t="shared" si="76"/>
        <v>0</v>
      </c>
      <c r="AA275" s="30">
        <f t="shared" si="69"/>
        <v>0</v>
      </c>
      <c r="AB275" s="28">
        <f t="shared" si="77"/>
        <v>0</v>
      </c>
      <c r="AC275" s="28">
        <f t="shared" si="70"/>
        <v>0</v>
      </c>
      <c r="AE275" s="247" t="str">
        <f t="shared" si="78"/>
        <v/>
      </c>
      <c r="AF275" s="30" t="str">
        <f t="shared" si="79"/>
        <v/>
      </c>
      <c r="AG275" s="28" t="str">
        <f t="shared" si="80"/>
        <v/>
      </c>
    </row>
    <row r="276" spans="1:33" ht="12.75" customHeight="1" x14ac:dyDescent="0.25">
      <c r="A276" s="274">
        <f t="shared" si="81"/>
        <v>264</v>
      </c>
      <c r="B276" s="50"/>
      <c r="C276" s="631"/>
      <c r="D276" s="632"/>
      <c r="E276" s="631"/>
      <c r="F276" s="632"/>
      <c r="G276" s="316"/>
      <c r="H276" s="433"/>
      <c r="I276" s="216">
        <f t="shared" si="71"/>
        <v>0</v>
      </c>
      <c r="J276" s="50"/>
      <c r="K276" s="217"/>
      <c r="L276" s="51"/>
      <c r="M276" s="26">
        <f t="shared" si="72"/>
        <v>0</v>
      </c>
      <c r="N276" s="46" t="str">
        <f t="shared" si="67"/>
        <v xml:space="preserve"> </v>
      </c>
      <c r="O276" s="47">
        <f t="shared" si="73"/>
        <v>0</v>
      </c>
      <c r="P276" s="52"/>
      <c r="Q276" s="52"/>
      <c r="R276" s="215">
        <f t="shared" si="74"/>
        <v>0</v>
      </c>
      <c r="S276" s="228" t="str">
        <f t="shared" si="68"/>
        <v/>
      </c>
      <c r="T276" s="48" t="str">
        <f t="shared" si="75"/>
        <v/>
      </c>
      <c r="U276" s="320"/>
      <c r="V276" s="320"/>
      <c r="W276" s="320"/>
      <c r="X276" s="244"/>
      <c r="Z276" s="247">
        <f t="shared" si="76"/>
        <v>0</v>
      </c>
      <c r="AA276" s="30">
        <f t="shared" si="69"/>
        <v>0</v>
      </c>
      <c r="AB276" s="28">
        <f t="shared" si="77"/>
        <v>0</v>
      </c>
      <c r="AC276" s="28">
        <f t="shared" si="70"/>
        <v>0</v>
      </c>
      <c r="AE276" s="247" t="str">
        <f t="shared" si="78"/>
        <v/>
      </c>
      <c r="AF276" s="30" t="str">
        <f t="shared" si="79"/>
        <v/>
      </c>
      <c r="AG276" s="28" t="str">
        <f t="shared" si="80"/>
        <v/>
      </c>
    </row>
    <row r="277" spans="1:33" ht="12.75" customHeight="1" x14ac:dyDescent="0.25">
      <c r="A277" s="274">
        <f t="shared" si="81"/>
        <v>265</v>
      </c>
      <c r="B277" s="50"/>
      <c r="C277" s="631"/>
      <c r="D277" s="632"/>
      <c r="E277" s="631"/>
      <c r="F277" s="632"/>
      <c r="G277" s="316"/>
      <c r="H277" s="433"/>
      <c r="I277" s="216">
        <f t="shared" si="71"/>
        <v>0</v>
      </c>
      <c r="J277" s="50"/>
      <c r="K277" s="217"/>
      <c r="L277" s="51"/>
      <c r="M277" s="26">
        <f t="shared" si="72"/>
        <v>0</v>
      </c>
      <c r="N277" s="46" t="str">
        <f t="shared" si="67"/>
        <v xml:space="preserve"> </v>
      </c>
      <c r="O277" s="47">
        <f t="shared" si="73"/>
        <v>0</v>
      </c>
      <c r="P277" s="52"/>
      <c r="Q277" s="52"/>
      <c r="R277" s="215">
        <f t="shared" si="74"/>
        <v>0</v>
      </c>
      <c r="S277" s="228" t="str">
        <f t="shared" si="68"/>
        <v/>
      </c>
      <c r="T277" s="48" t="str">
        <f t="shared" si="75"/>
        <v/>
      </c>
      <c r="U277" s="320"/>
      <c r="V277" s="320"/>
      <c r="W277" s="320"/>
      <c r="X277" s="244"/>
      <c r="Z277" s="247">
        <f t="shared" si="76"/>
        <v>0</v>
      </c>
      <c r="AA277" s="30">
        <f t="shared" si="69"/>
        <v>0</v>
      </c>
      <c r="AB277" s="28">
        <f t="shared" si="77"/>
        <v>0</v>
      </c>
      <c r="AC277" s="28">
        <f t="shared" si="70"/>
        <v>0</v>
      </c>
      <c r="AE277" s="247" t="str">
        <f t="shared" si="78"/>
        <v/>
      </c>
      <c r="AF277" s="30" t="str">
        <f t="shared" si="79"/>
        <v/>
      </c>
      <c r="AG277" s="28" t="str">
        <f t="shared" si="80"/>
        <v/>
      </c>
    </row>
    <row r="278" spans="1:33" ht="12.75" customHeight="1" x14ac:dyDescent="0.25">
      <c r="A278" s="274">
        <f t="shared" si="81"/>
        <v>266</v>
      </c>
      <c r="B278" s="50"/>
      <c r="C278" s="631"/>
      <c r="D278" s="632"/>
      <c r="E278" s="631"/>
      <c r="F278" s="632"/>
      <c r="G278" s="316"/>
      <c r="H278" s="433"/>
      <c r="I278" s="216">
        <f t="shared" si="71"/>
        <v>0</v>
      </c>
      <c r="J278" s="50"/>
      <c r="K278" s="217"/>
      <c r="L278" s="51"/>
      <c r="M278" s="26">
        <f t="shared" si="72"/>
        <v>0</v>
      </c>
      <c r="N278" s="46" t="str">
        <f t="shared" si="67"/>
        <v xml:space="preserve"> </v>
      </c>
      <c r="O278" s="47">
        <f t="shared" si="73"/>
        <v>0</v>
      </c>
      <c r="P278" s="52"/>
      <c r="Q278" s="52"/>
      <c r="R278" s="215">
        <f t="shared" si="74"/>
        <v>0</v>
      </c>
      <c r="S278" s="228" t="str">
        <f t="shared" si="68"/>
        <v/>
      </c>
      <c r="T278" s="48" t="str">
        <f t="shared" si="75"/>
        <v/>
      </c>
      <c r="U278" s="320"/>
      <c r="V278" s="320"/>
      <c r="W278" s="320"/>
      <c r="X278" s="244"/>
      <c r="Z278" s="247">
        <f t="shared" si="76"/>
        <v>0</v>
      </c>
      <c r="AA278" s="30">
        <f t="shared" si="69"/>
        <v>0</v>
      </c>
      <c r="AB278" s="28">
        <f t="shared" si="77"/>
        <v>0</v>
      </c>
      <c r="AC278" s="28">
        <f t="shared" si="70"/>
        <v>0</v>
      </c>
      <c r="AE278" s="247" t="str">
        <f t="shared" si="78"/>
        <v/>
      </c>
      <c r="AF278" s="30" t="str">
        <f t="shared" si="79"/>
        <v/>
      </c>
      <c r="AG278" s="28" t="str">
        <f t="shared" si="80"/>
        <v/>
      </c>
    </row>
    <row r="279" spans="1:33" ht="12.75" customHeight="1" x14ac:dyDescent="0.25">
      <c r="A279" s="274">
        <f t="shared" si="81"/>
        <v>267</v>
      </c>
      <c r="B279" s="50"/>
      <c r="C279" s="631"/>
      <c r="D279" s="632"/>
      <c r="E279" s="631"/>
      <c r="F279" s="632"/>
      <c r="G279" s="316"/>
      <c r="H279" s="433"/>
      <c r="I279" s="216">
        <f t="shared" si="71"/>
        <v>0</v>
      </c>
      <c r="J279" s="50"/>
      <c r="K279" s="217"/>
      <c r="L279" s="51"/>
      <c r="M279" s="26">
        <f t="shared" si="72"/>
        <v>0</v>
      </c>
      <c r="N279" s="46" t="str">
        <f t="shared" si="67"/>
        <v xml:space="preserve"> </v>
      </c>
      <c r="O279" s="47">
        <f t="shared" si="73"/>
        <v>0</v>
      </c>
      <c r="P279" s="52"/>
      <c r="Q279" s="52"/>
      <c r="R279" s="215">
        <f t="shared" si="74"/>
        <v>0</v>
      </c>
      <c r="S279" s="228" t="str">
        <f t="shared" si="68"/>
        <v/>
      </c>
      <c r="T279" s="48" t="str">
        <f t="shared" si="75"/>
        <v/>
      </c>
      <c r="U279" s="320"/>
      <c r="V279" s="320"/>
      <c r="W279" s="320"/>
      <c r="X279" s="244"/>
      <c r="Z279" s="247">
        <f t="shared" si="76"/>
        <v>0</v>
      </c>
      <c r="AA279" s="30">
        <f t="shared" si="69"/>
        <v>0</v>
      </c>
      <c r="AB279" s="28">
        <f t="shared" si="77"/>
        <v>0</v>
      </c>
      <c r="AC279" s="28">
        <f t="shared" si="70"/>
        <v>0</v>
      </c>
      <c r="AE279" s="247" t="str">
        <f t="shared" si="78"/>
        <v/>
      </c>
      <c r="AF279" s="30" t="str">
        <f t="shared" si="79"/>
        <v/>
      </c>
      <c r="AG279" s="28" t="str">
        <f t="shared" si="80"/>
        <v/>
      </c>
    </row>
    <row r="280" spans="1:33" ht="12.75" customHeight="1" x14ac:dyDescent="0.25">
      <c r="A280" s="274">
        <f t="shared" si="81"/>
        <v>268</v>
      </c>
      <c r="B280" s="50"/>
      <c r="C280" s="631"/>
      <c r="D280" s="632"/>
      <c r="E280" s="631"/>
      <c r="F280" s="632"/>
      <c r="G280" s="316"/>
      <c r="H280" s="433"/>
      <c r="I280" s="216">
        <f t="shared" si="71"/>
        <v>0</v>
      </c>
      <c r="J280" s="50"/>
      <c r="K280" s="217"/>
      <c r="L280" s="51"/>
      <c r="M280" s="26">
        <f t="shared" si="72"/>
        <v>0</v>
      </c>
      <c r="N280" s="46" t="str">
        <f t="shared" si="67"/>
        <v xml:space="preserve"> </v>
      </c>
      <c r="O280" s="47">
        <f t="shared" si="73"/>
        <v>0</v>
      </c>
      <c r="P280" s="52"/>
      <c r="Q280" s="52"/>
      <c r="R280" s="215">
        <f t="shared" si="74"/>
        <v>0</v>
      </c>
      <c r="S280" s="228" t="str">
        <f t="shared" si="68"/>
        <v/>
      </c>
      <c r="T280" s="48" t="str">
        <f t="shared" si="75"/>
        <v/>
      </c>
      <c r="U280" s="320"/>
      <c r="V280" s="320"/>
      <c r="W280" s="320"/>
      <c r="X280" s="244"/>
      <c r="Z280" s="247">
        <f t="shared" si="76"/>
        <v>0</v>
      </c>
      <c r="AA280" s="30">
        <f t="shared" si="69"/>
        <v>0</v>
      </c>
      <c r="AB280" s="28">
        <f t="shared" si="77"/>
        <v>0</v>
      </c>
      <c r="AC280" s="28">
        <f t="shared" si="70"/>
        <v>0</v>
      </c>
      <c r="AE280" s="247" t="str">
        <f t="shared" si="78"/>
        <v/>
      </c>
      <c r="AF280" s="30" t="str">
        <f t="shared" si="79"/>
        <v/>
      </c>
      <c r="AG280" s="28" t="str">
        <f t="shared" si="80"/>
        <v/>
      </c>
    </row>
    <row r="281" spans="1:33" ht="12.75" customHeight="1" x14ac:dyDescent="0.25">
      <c r="A281" s="274">
        <f t="shared" si="81"/>
        <v>269</v>
      </c>
      <c r="B281" s="50"/>
      <c r="C281" s="631"/>
      <c r="D281" s="632"/>
      <c r="E281" s="631"/>
      <c r="F281" s="632"/>
      <c r="G281" s="316"/>
      <c r="H281" s="433"/>
      <c r="I281" s="216">
        <f t="shared" si="71"/>
        <v>0</v>
      </c>
      <c r="J281" s="50"/>
      <c r="K281" s="217"/>
      <c r="L281" s="51"/>
      <c r="M281" s="26">
        <f t="shared" si="72"/>
        <v>0</v>
      </c>
      <c r="N281" s="46" t="str">
        <f t="shared" si="67"/>
        <v xml:space="preserve"> </v>
      </c>
      <c r="O281" s="47">
        <f t="shared" si="73"/>
        <v>0</v>
      </c>
      <c r="P281" s="52"/>
      <c r="Q281" s="52"/>
      <c r="R281" s="215">
        <f t="shared" si="74"/>
        <v>0</v>
      </c>
      <c r="S281" s="228" t="str">
        <f t="shared" si="68"/>
        <v/>
      </c>
      <c r="T281" s="48" t="str">
        <f t="shared" si="75"/>
        <v/>
      </c>
      <c r="U281" s="320"/>
      <c r="V281" s="320"/>
      <c r="W281" s="320"/>
      <c r="X281" s="244"/>
      <c r="Z281" s="247">
        <f t="shared" si="76"/>
        <v>0</v>
      </c>
      <c r="AA281" s="30">
        <f t="shared" si="69"/>
        <v>0</v>
      </c>
      <c r="AB281" s="28">
        <f t="shared" si="77"/>
        <v>0</v>
      </c>
      <c r="AC281" s="28">
        <f t="shared" si="70"/>
        <v>0</v>
      </c>
      <c r="AE281" s="247" t="str">
        <f t="shared" si="78"/>
        <v/>
      </c>
      <c r="AF281" s="30" t="str">
        <f t="shared" si="79"/>
        <v/>
      </c>
      <c r="AG281" s="28" t="str">
        <f t="shared" si="80"/>
        <v/>
      </c>
    </row>
    <row r="282" spans="1:33" ht="12.75" customHeight="1" x14ac:dyDescent="0.25">
      <c r="A282" s="274">
        <f t="shared" si="81"/>
        <v>270</v>
      </c>
      <c r="B282" s="50"/>
      <c r="C282" s="631"/>
      <c r="D282" s="632"/>
      <c r="E282" s="631"/>
      <c r="F282" s="632"/>
      <c r="G282" s="316"/>
      <c r="H282" s="433"/>
      <c r="I282" s="216">
        <f t="shared" si="71"/>
        <v>0</v>
      </c>
      <c r="J282" s="50"/>
      <c r="K282" s="217"/>
      <c r="L282" s="51"/>
      <c r="M282" s="26">
        <f t="shared" si="72"/>
        <v>0</v>
      </c>
      <c r="N282" s="46" t="str">
        <f t="shared" si="67"/>
        <v xml:space="preserve"> </v>
      </c>
      <c r="O282" s="47">
        <f t="shared" si="73"/>
        <v>0</v>
      </c>
      <c r="P282" s="52"/>
      <c r="Q282" s="52"/>
      <c r="R282" s="215">
        <f t="shared" si="74"/>
        <v>0</v>
      </c>
      <c r="S282" s="228" t="str">
        <f t="shared" si="68"/>
        <v/>
      </c>
      <c r="T282" s="48" t="str">
        <f t="shared" si="75"/>
        <v/>
      </c>
      <c r="U282" s="320"/>
      <c r="V282" s="320"/>
      <c r="W282" s="320"/>
      <c r="X282" s="244"/>
      <c r="Z282" s="247">
        <f t="shared" si="76"/>
        <v>0</v>
      </c>
      <c r="AA282" s="30">
        <f t="shared" si="69"/>
        <v>0</v>
      </c>
      <c r="AB282" s="28">
        <f t="shared" si="77"/>
        <v>0</v>
      </c>
      <c r="AC282" s="28">
        <f t="shared" si="70"/>
        <v>0</v>
      </c>
      <c r="AE282" s="247" t="str">
        <f t="shared" si="78"/>
        <v/>
      </c>
      <c r="AF282" s="30" t="str">
        <f t="shared" si="79"/>
        <v/>
      </c>
      <c r="AG282" s="28" t="str">
        <f t="shared" si="80"/>
        <v/>
      </c>
    </row>
    <row r="283" spans="1:33" ht="12.75" customHeight="1" x14ac:dyDescent="0.25">
      <c r="A283" s="274">
        <f t="shared" si="81"/>
        <v>271</v>
      </c>
      <c r="B283" s="50"/>
      <c r="C283" s="631"/>
      <c r="D283" s="632"/>
      <c r="E283" s="631"/>
      <c r="F283" s="632"/>
      <c r="G283" s="316"/>
      <c r="H283" s="433"/>
      <c r="I283" s="216">
        <f t="shared" si="71"/>
        <v>0</v>
      </c>
      <c r="J283" s="50"/>
      <c r="K283" s="217"/>
      <c r="L283" s="51"/>
      <c r="M283" s="26">
        <f t="shared" si="72"/>
        <v>0</v>
      </c>
      <c r="N283" s="46" t="str">
        <f t="shared" si="67"/>
        <v xml:space="preserve"> </v>
      </c>
      <c r="O283" s="47">
        <f t="shared" si="73"/>
        <v>0</v>
      </c>
      <c r="P283" s="52"/>
      <c r="Q283" s="52"/>
      <c r="R283" s="215">
        <f t="shared" si="74"/>
        <v>0</v>
      </c>
      <c r="S283" s="228" t="str">
        <f t="shared" si="68"/>
        <v/>
      </c>
      <c r="T283" s="48" t="str">
        <f t="shared" si="75"/>
        <v/>
      </c>
      <c r="U283" s="320"/>
      <c r="V283" s="320"/>
      <c r="W283" s="320"/>
      <c r="X283" s="244"/>
      <c r="Z283" s="247">
        <f t="shared" si="76"/>
        <v>0</v>
      </c>
      <c r="AA283" s="30">
        <f t="shared" si="69"/>
        <v>0</v>
      </c>
      <c r="AB283" s="28">
        <f t="shared" si="77"/>
        <v>0</v>
      </c>
      <c r="AC283" s="28">
        <f t="shared" si="70"/>
        <v>0</v>
      </c>
      <c r="AE283" s="247" t="str">
        <f t="shared" si="78"/>
        <v/>
      </c>
      <c r="AF283" s="30" t="str">
        <f t="shared" si="79"/>
        <v/>
      </c>
      <c r="AG283" s="28" t="str">
        <f t="shared" si="80"/>
        <v/>
      </c>
    </row>
    <row r="284" spans="1:33" ht="12.75" customHeight="1" x14ac:dyDescent="0.25">
      <c r="A284" s="274">
        <f t="shared" si="81"/>
        <v>272</v>
      </c>
      <c r="B284" s="50"/>
      <c r="C284" s="631"/>
      <c r="D284" s="632"/>
      <c r="E284" s="631"/>
      <c r="F284" s="632"/>
      <c r="G284" s="316"/>
      <c r="H284" s="433"/>
      <c r="I284" s="216">
        <f t="shared" si="71"/>
        <v>0</v>
      </c>
      <c r="J284" s="50"/>
      <c r="K284" s="217"/>
      <c r="L284" s="51"/>
      <c r="M284" s="26">
        <f t="shared" si="72"/>
        <v>0</v>
      </c>
      <c r="N284" s="46" t="str">
        <f t="shared" si="67"/>
        <v xml:space="preserve"> </v>
      </c>
      <c r="O284" s="47">
        <f t="shared" si="73"/>
        <v>0</v>
      </c>
      <c r="P284" s="52"/>
      <c r="Q284" s="52"/>
      <c r="R284" s="215">
        <f t="shared" si="74"/>
        <v>0</v>
      </c>
      <c r="S284" s="228" t="str">
        <f t="shared" si="68"/>
        <v/>
      </c>
      <c r="T284" s="48" t="str">
        <f t="shared" si="75"/>
        <v/>
      </c>
      <c r="U284" s="320"/>
      <c r="V284" s="320"/>
      <c r="W284" s="320"/>
      <c r="X284" s="244"/>
      <c r="Z284" s="247">
        <f t="shared" si="76"/>
        <v>0</v>
      </c>
      <c r="AA284" s="30">
        <f t="shared" si="69"/>
        <v>0</v>
      </c>
      <c r="AB284" s="28">
        <f t="shared" si="77"/>
        <v>0</v>
      </c>
      <c r="AC284" s="28">
        <f t="shared" si="70"/>
        <v>0</v>
      </c>
      <c r="AE284" s="247" t="str">
        <f t="shared" si="78"/>
        <v/>
      </c>
      <c r="AF284" s="30" t="str">
        <f t="shared" si="79"/>
        <v/>
      </c>
      <c r="AG284" s="28" t="str">
        <f t="shared" si="80"/>
        <v/>
      </c>
    </row>
    <row r="285" spans="1:33" ht="12.75" customHeight="1" x14ac:dyDescent="0.25">
      <c r="A285" s="274">
        <f t="shared" si="81"/>
        <v>273</v>
      </c>
      <c r="B285" s="50"/>
      <c r="C285" s="631"/>
      <c r="D285" s="632"/>
      <c r="E285" s="631"/>
      <c r="F285" s="632"/>
      <c r="G285" s="316"/>
      <c r="H285" s="433"/>
      <c r="I285" s="216">
        <f t="shared" si="71"/>
        <v>0</v>
      </c>
      <c r="J285" s="50"/>
      <c r="K285" s="217"/>
      <c r="L285" s="51"/>
      <c r="M285" s="26">
        <f t="shared" si="72"/>
        <v>0</v>
      </c>
      <c r="N285" s="46" t="str">
        <f t="shared" si="67"/>
        <v xml:space="preserve"> </v>
      </c>
      <c r="O285" s="47">
        <f t="shared" si="73"/>
        <v>0</v>
      </c>
      <c r="P285" s="52"/>
      <c r="Q285" s="52"/>
      <c r="R285" s="215">
        <f t="shared" si="74"/>
        <v>0</v>
      </c>
      <c r="S285" s="228" t="str">
        <f t="shared" si="68"/>
        <v/>
      </c>
      <c r="T285" s="48" t="str">
        <f t="shared" si="75"/>
        <v/>
      </c>
      <c r="U285" s="320"/>
      <c r="V285" s="320"/>
      <c r="W285" s="320"/>
      <c r="X285" s="244"/>
      <c r="Z285" s="247">
        <f t="shared" si="76"/>
        <v>0</v>
      </c>
      <c r="AA285" s="30">
        <f t="shared" si="69"/>
        <v>0</v>
      </c>
      <c r="AB285" s="28">
        <f t="shared" si="77"/>
        <v>0</v>
      </c>
      <c r="AC285" s="28">
        <f t="shared" si="70"/>
        <v>0</v>
      </c>
      <c r="AE285" s="247" t="str">
        <f t="shared" si="78"/>
        <v/>
      </c>
      <c r="AF285" s="30" t="str">
        <f t="shared" si="79"/>
        <v/>
      </c>
      <c r="AG285" s="28" t="str">
        <f t="shared" si="80"/>
        <v/>
      </c>
    </row>
    <row r="286" spans="1:33" ht="12.75" customHeight="1" x14ac:dyDescent="0.25">
      <c r="A286" s="274">
        <f t="shared" si="81"/>
        <v>274</v>
      </c>
      <c r="B286" s="50"/>
      <c r="C286" s="631"/>
      <c r="D286" s="632"/>
      <c r="E286" s="631"/>
      <c r="F286" s="632"/>
      <c r="G286" s="316"/>
      <c r="H286" s="433"/>
      <c r="I286" s="216">
        <f t="shared" si="71"/>
        <v>0</v>
      </c>
      <c r="J286" s="50"/>
      <c r="K286" s="217"/>
      <c r="L286" s="51"/>
      <c r="M286" s="26">
        <f t="shared" si="72"/>
        <v>0</v>
      </c>
      <c r="N286" s="46" t="str">
        <f t="shared" si="67"/>
        <v xml:space="preserve"> </v>
      </c>
      <c r="O286" s="47">
        <f t="shared" si="73"/>
        <v>0</v>
      </c>
      <c r="P286" s="52"/>
      <c r="Q286" s="52"/>
      <c r="R286" s="215">
        <f t="shared" si="74"/>
        <v>0</v>
      </c>
      <c r="S286" s="228" t="str">
        <f t="shared" si="68"/>
        <v/>
      </c>
      <c r="T286" s="48" t="str">
        <f t="shared" si="75"/>
        <v/>
      </c>
      <c r="U286" s="320"/>
      <c r="V286" s="320"/>
      <c r="W286" s="320"/>
      <c r="X286" s="244"/>
      <c r="Z286" s="247">
        <f t="shared" si="76"/>
        <v>0</v>
      </c>
      <c r="AA286" s="30">
        <f t="shared" si="69"/>
        <v>0</v>
      </c>
      <c r="AB286" s="28">
        <f t="shared" si="77"/>
        <v>0</v>
      </c>
      <c r="AC286" s="28">
        <f t="shared" si="70"/>
        <v>0</v>
      </c>
      <c r="AE286" s="247" t="str">
        <f t="shared" si="78"/>
        <v/>
      </c>
      <c r="AF286" s="30" t="str">
        <f t="shared" si="79"/>
        <v/>
      </c>
      <c r="AG286" s="28" t="str">
        <f t="shared" si="80"/>
        <v/>
      </c>
    </row>
    <row r="287" spans="1:33" ht="12.75" customHeight="1" x14ac:dyDescent="0.25">
      <c r="A287" s="274">
        <f t="shared" si="81"/>
        <v>275</v>
      </c>
      <c r="B287" s="50"/>
      <c r="C287" s="631"/>
      <c r="D287" s="632"/>
      <c r="E287" s="631"/>
      <c r="F287" s="632"/>
      <c r="G287" s="316"/>
      <c r="H287" s="433"/>
      <c r="I287" s="216">
        <f t="shared" si="71"/>
        <v>0</v>
      </c>
      <c r="J287" s="50"/>
      <c r="K287" s="217"/>
      <c r="L287" s="51"/>
      <c r="M287" s="26">
        <f t="shared" si="72"/>
        <v>0</v>
      </c>
      <c r="N287" s="46" t="str">
        <f t="shared" si="67"/>
        <v xml:space="preserve"> </v>
      </c>
      <c r="O287" s="47">
        <f t="shared" si="73"/>
        <v>0</v>
      </c>
      <c r="P287" s="52"/>
      <c r="Q287" s="52"/>
      <c r="R287" s="215">
        <f t="shared" si="74"/>
        <v>0</v>
      </c>
      <c r="S287" s="228" t="str">
        <f t="shared" si="68"/>
        <v/>
      </c>
      <c r="T287" s="48" t="str">
        <f t="shared" si="75"/>
        <v/>
      </c>
      <c r="U287" s="320"/>
      <c r="V287" s="320"/>
      <c r="W287" s="320"/>
      <c r="X287" s="244"/>
      <c r="Z287" s="247">
        <f t="shared" si="76"/>
        <v>0</v>
      </c>
      <c r="AA287" s="30">
        <f t="shared" si="69"/>
        <v>0</v>
      </c>
      <c r="AB287" s="28">
        <f t="shared" si="77"/>
        <v>0</v>
      </c>
      <c r="AC287" s="28">
        <f t="shared" si="70"/>
        <v>0</v>
      </c>
      <c r="AE287" s="247" t="str">
        <f t="shared" si="78"/>
        <v/>
      </c>
      <c r="AF287" s="30" t="str">
        <f t="shared" si="79"/>
        <v/>
      </c>
      <c r="AG287" s="28" t="str">
        <f t="shared" si="80"/>
        <v/>
      </c>
    </row>
    <row r="288" spans="1:33" ht="12.75" customHeight="1" x14ac:dyDescent="0.25">
      <c r="A288" s="274">
        <f t="shared" si="81"/>
        <v>276</v>
      </c>
      <c r="B288" s="50"/>
      <c r="C288" s="631"/>
      <c r="D288" s="632"/>
      <c r="E288" s="631"/>
      <c r="F288" s="632"/>
      <c r="G288" s="316"/>
      <c r="H288" s="433"/>
      <c r="I288" s="216">
        <f t="shared" si="71"/>
        <v>0</v>
      </c>
      <c r="J288" s="50"/>
      <c r="K288" s="217"/>
      <c r="L288" s="51"/>
      <c r="M288" s="26">
        <f t="shared" si="72"/>
        <v>0</v>
      </c>
      <c r="N288" s="46" t="str">
        <f t="shared" si="67"/>
        <v xml:space="preserve"> </v>
      </c>
      <c r="O288" s="47">
        <f t="shared" si="73"/>
        <v>0</v>
      </c>
      <c r="P288" s="52"/>
      <c r="Q288" s="52"/>
      <c r="R288" s="215">
        <f t="shared" si="74"/>
        <v>0</v>
      </c>
      <c r="S288" s="228" t="str">
        <f t="shared" si="68"/>
        <v/>
      </c>
      <c r="T288" s="48" t="str">
        <f t="shared" si="75"/>
        <v/>
      </c>
      <c r="U288" s="320"/>
      <c r="V288" s="320"/>
      <c r="W288" s="320"/>
      <c r="X288" s="244"/>
      <c r="Z288" s="247">
        <f t="shared" si="76"/>
        <v>0</v>
      </c>
      <c r="AA288" s="30">
        <f t="shared" si="69"/>
        <v>0</v>
      </c>
      <c r="AB288" s="28">
        <f t="shared" si="77"/>
        <v>0</v>
      </c>
      <c r="AC288" s="28">
        <f t="shared" si="70"/>
        <v>0</v>
      </c>
      <c r="AE288" s="247" t="str">
        <f t="shared" si="78"/>
        <v/>
      </c>
      <c r="AF288" s="30" t="str">
        <f t="shared" si="79"/>
        <v/>
      </c>
      <c r="AG288" s="28" t="str">
        <f t="shared" si="80"/>
        <v/>
      </c>
    </row>
    <row r="289" spans="1:33" ht="12.75" customHeight="1" x14ac:dyDescent="0.25">
      <c r="A289" s="274">
        <f t="shared" si="81"/>
        <v>277</v>
      </c>
      <c r="B289" s="50"/>
      <c r="C289" s="631"/>
      <c r="D289" s="632"/>
      <c r="E289" s="631"/>
      <c r="F289" s="632"/>
      <c r="G289" s="316"/>
      <c r="H289" s="433"/>
      <c r="I289" s="216">
        <f t="shared" si="71"/>
        <v>0</v>
      </c>
      <c r="J289" s="50"/>
      <c r="K289" s="217"/>
      <c r="L289" s="51"/>
      <c r="M289" s="26">
        <f t="shared" si="72"/>
        <v>0</v>
      </c>
      <c r="N289" s="46" t="str">
        <f t="shared" si="67"/>
        <v xml:space="preserve"> </v>
      </c>
      <c r="O289" s="47">
        <f t="shared" si="73"/>
        <v>0</v>
      </c>
      <c r="P289" s="52"/>
      <c r="Q289" s="52"/>
      <c r="R289" s="215">
        <f t="shared" si="74"/>
        <v>0</v>
      </c>
      <c r="S289" s="228" t="str">
        <f t="shared" si="68"/>
        <v/>
      </c>
      <c r="T289" s="48" t="str">
        <f t="shared" si="75"/>
        <v/>
      </c>
      <c r="U289" s="320"/>
      <c r="V289" s="320"/>
      <c r="W289" s="320"/>
      <c r="X289" s="244"/>
      <c r="Z289" s="247">
        <f t="shared" si="76"/>
        <v>0</v>
      </c>
      <c r="AA289" s="30">
        <f t="shared" si="69"/>
        <v>0</v>
      </c>
      <c r="AB289" s="28">
        <f t="shared" si="77"/>
        <v>0</v>
      </c>
      <c r="AC289" s="28">
        <f t="shared" si="70"/>
        <v>0</v>
      </c>
      <c r="AE289" s="247" t="str">
        <f t="shared" si="78"/>
        <v/>
      </c>
      <c r="AF289" s="30" t="str">
        <f t="shared" si="79"/>
        <v/>
      </c>
      <c r="AG289" s="28" t="str">
        <f t="shared" si="80"/>
        <v/>
      </c>
    </row>
    <row r="290" spans="1:33" ht="12.75" customHeight="1" x14ac:dyDescent="0.25">
      <c r="A290" s="274">
        <f t="shared" si="81"/>
        <v>278</v>
      </c>
      <c r="B290" s="50"/>
      <c r="C290" s="631"/>
      <c r="D290" s="632"/>
      <c r="E290" s="631"/>
      <c r="F290" s="632"/>
      <c r="G290" s="316"/>
      <c r="H290" s="433"/>
      <c r="I290" s="216">
        <f t="shared" si="71"/>
        <v>0</v>
      </c>
      <c r="J290" s="50"/>
      <c r="K290" s="217"/>
      <c r="L290" s="51"/>
      <c r="M290" s="26">
        <f t="shared" si="72"/>
        <v>0</v>
      </c>
      <c r="N290" s="46" t="str">
        <f t="shared" si="67"/>
        <v xml:space="preserve"> </v>
      </c>
      <c r="O290" s="47">
        <f t="shared" si="73"/>
        <v>0</v>
      </c>
      <c r="P290" s="52"/>
      <c r="Q290" s="52"/>
      <c r="R290" s="215">
        <f t="shared" si="74"/>
        <v>0</v>
      </c>
      <c r="S290" s="228" t="str">
        <f t="shared" si="68"/>
        <v/>
      </c>
      <c r="T290" s="48" t="str">
        <f t="shared" si="75"/>
        <v/>
      </c>
      <c r="U290" s="320"/>
      <c r="V290" s="320"/>
      <c r="W290" s="320"/>
      <c r="X290" s="244"/>
      <c r="Z290" s="247">
        <f t="shared" si="76"/>
        <v>0</v>
      </c>
      <c r="AA290" s="30">
        <f t="shared" si="69"/>
        <v>0</v>
      </c>
      <c r="AB290" s="28">
        <f t="shared" si="77"/>
        <v>0</v>
      </c>
      <c r="AC290" s="28">
        <f t="shared" si="70"/>
        <v>0</v>
      </c>
      <c r="AE290" s="247" t="str">
        <f t="shared" si="78"/>
        <v/>
      </c>
      <c r="AF290" s="30" t="str">
        <f t="shared" si="79"/>
        <v/>
      </c>
      <c r="AG290" s="28" t="str">
        <f t="shared" si="80"/>
        <v/>
      </c>
    </row>
    <row r="291" spans="1:33" ht="12.75" customHeight="1" x14ac:dyDescent="0.25">
      <c r="A291" s="274">
        <f t="shared" si="81"/>
        <v>279</v>
      </c>
      <c r="B291" s="50"/>
      <c r="C291" s="631"/>
      <c r="D291" s="632"/>
      <c r="E291" s="631"/>
      <c r="F291" s="632"/>
      <c r="G291" s="316"/>
      <c r="H291" s="433"/>
      <c r="I291" s="216">
        <f t="shared" si="71"/>
        <v>0</v>
      </c>
      <c r="J291" s="50"/>
      <c r="K291" s="217"/>
      <c r="L291" s="51"/>
      <c r="M291" s="26">
        <f t="shared" si="72"/>
        <v>0</v>
      </c>
      <c r="N291" s="46" t="str">
        <f t="shared" si="67"/>
        <v xml:space="preserve"> </v>
      </c>
      <c r="O291" s="47">
        <f t="shared" si="73"/>
        <v>0</v>
      </c>
      <c r="P291" s="52"/>
      <c r="Q291" s="52"/>
      <c r="R291" s="215">
        <f t="shared" si="74"/>
        <v>0</v>
      </c>
      <c r="S291" s="228" t="str">
        <f t="shared" si="68"/>
        <v/>
      </c>
      <c r="T291" s="48" t="str">
        <f t="shared" si="75"/>
        <v/>
      </c>
      <c r="U291" s="320"/>
      <c r="V291" s="320"/>
      <c r="W291" s="320"/>
      <c r="X291" s="244"/>
      <c r="Z291" s="247">
        <f t="shared" si="76"/>
        <v>0</v>
      </c>
      <c r="AA291" s="30">
        <f t="shared" si="69"/>
        <v>0</v>
      </c>
      <c r="AB291" s="28">
        <f t="shared" si="77"/>
        <v>0</v>
      </c>
      <c r="AC291" s="28">
        <f t="shared" si="70"/>
        <v>0</v>
      </c>
      <c r="AE291" s="247" t="str">
        <f t="shared" si="78"/>
        <v/>
      </c>
      <c r="AF291" s="30" t="str">
        <f t="shared" si="79"/>
        <v/>
      </c>
      <c r="AG291" s="28" t="str">
        <f t="shared" si="80"/>
        <v/>
      </c>
    </row>
    <row r="292" spans="1:33" ht="12.75" customHeight="1" x14ac:dyDescent="0.25">
      <c r="A292" s="274">
        <f t="shared" si="81"/>
        <v>280</v>
      </c>
      <c r="B292" s="50"/>
      <c r="C292" s="631"/>
      <c r="D292" s="632"/>
      <c r="E292" s="631"/>
      <c r="F292" s="632"/>
      <c r="G292" s="316"/>
      <c r="H292" s="433"/>
      <c r="I292" s="216">
        <f t="shared" si="71"/>
        <v>0</v>
      </c>
      <c r="J292" s="50"/>
      <c r="K292" s="217"/>
      <c r="L292" s="51"/>
      <c r="M292" s="26">
        <f t="shared" si="72"/>
        <v>0</v>
      </c>
      <c r="N292" s="46" t="str">
        <f t="shared" si="67"/>
        <v xml:space="preserve"> </v>
      </c>
      <c r="O292" s="47">
        <f t="shared" si="73"/>
        <v>0</v>
      </c>
      <c r="P292" s="52"/>
      <c r="Q292" s="52"/>
      <c r="R292" s="215">
        <f t="shared" si="74"/>
        <v>0</v>
      </c>
      <c r="S292" s="228" t="str">
        <f t="shared" si="68"/>
        <v/>
      </c>
      <c r="T292" s="48" t="str">
        <f t="shared" si="75"/>
        <v/>
      </c>
      <c r="U292" s="320"/>
      <c r="V292" s="320"/>
      <c r="W292" s="320"/>
      <c r="X292" s="244"/>
      <c r="Z292" s="247">
        <f t="shared" si="76"/>
        <v>0</v>
      </c>
      <c r="AA292" s="30">
        <f t="shared" si="69"/>
        <v>0</v>
      </c>
      <c r="AB292" s="28">
        <f t="shared" si="77"/>
        <v>0</v>
      </c>
      <c r="AC292" s="28">
        <f t="shared" si="70"/>
        <v>0</v>
      </c>
      <c r="AE292" s="247" t="str">
        <f t="shared" si="78"/>
        <v/>
      </c>
      <c r="AF292" s="30" t="str">
        <f t="shared" si="79"/>
        <v/>
      </c>
      <c r="AG292" s="28" t="str">
        <f t="shared" si="80"/>
        <v/>
      </c>
    </row>
    <row r="293" spans="1:33" ht="12.75" customHeight="1" x14ac:dyDescent="0.25">
      <c r="A293" s="274">
        <f t="shared" si="81"/>
        <v>281</v>
      </c>
      <c r="B293" s="50"/>
      <c r="C293" s="631"/>
      <c r="D293" s="632"/>
      <c r="E293" s="631"/>
      <c r="F293" s="632"/>
      <c r="G293" s="316"/>
      <c r="H293" s="433"/>
      <c r="I293" s="216">
        <f t="shared" si="71"/>
        <v>0</v>
      </c>
      <c r="J293" s="50"/>
      <c r="K293" s="217"/>
      <c r="L293" s="51"/>
      <c r="M293" s="26">
        <f t="shared" si="72"/>
        <v>0</v>
      </c>
      <c r="N293" s="46" t="str">
        <f t="shared" si="67"/>
        <v xml:space="preserve"> </v>
      </c>
      <c r="O293" s="47">
        <f t="shared" si="73"/>
        <v>0</v>
      </c>
      <c r="P293" s="52"/>
      <c r="Q293" s="52"/>
      <c r="R293" s="215">
        <f t="shared" si="74"/>
        <v>0</v>
      </c>
      <c r="S293" s="228" t="str">
        <f t="shared" si="68"/>
        <v/>
      </c>
      <c r="T293" s="48" t="str">
        <f t="shared" si="75"/>
        <v/>
      </c>
      <c r="U293" s="320"/>
      <c r="V293" s="320"/>
      <c r="W293" s="320"/>
      <c r="X293" s="244"/>
      <c r="Z293" s="247">
        <f t="shared" si="76"/>
        <v>0</v>
      </c>
      <c r="AA293" s="30">
        <f t="shared" si="69"/>
        <v>0</v>
      </c>
      <c r="AB293" s="28">
        <f t="shared" si="77"/>
        <v>0</v>
      </c>
      <c r="AC293" s="28">
        <f t="shared" si="70"/>
        <v>0</v>
      </c>
      <c r="AE293" s="247" t="str">
        <f t="shared" si="78"/>
        <v/>
      </c>
      <c r="AF293" s="30" t="str">
        <f t="shared" si="79"/>
        <v/>
      </c>
      <c r="AG293" s="28" t="str">
        <f t="shared" si="80"/>
        <v/>
      </c>
    </row>
    <row r="294" spans="1:33" ht="12.75" customHeight="1" x14ac:dyDescent="0.25">
      <c r="A294" s="274">
        <f t="shared" si="81"/>
        <v>282</v>
      </c>
      <c r="B294" s="50"/>
      <c r="C294" s="631"/>
      <c r="D294" s="632"/>
      <c r="E294" s="631"/>
      <c r="F294" s="632"/>
      <c r="G294" s="316"/>
      <c r="H294" s="433"/>
      <c r="I294" s="216">
        <f t="shared" si="71"/>
        <v>0</v>
      </c>
      <c r="J294" s="50"/>
      <c r="K294" s="217"/>
      <c r="L294" s="51"/>
      <c r="M294" s="26">
        <f t="shared" si="72"/>
        <v>0</v>
      </c>
      <c r="N294" s="46" t="str">
        <f t="shared" si="67"/>
        <v xml:space="preserve"> </v>
      </c>
      <c r="O294" s="47">
        <f t="shared" si="73"/>
        <v>0</v>
      </c>
      <c r="P294" s="52"/>
      <c r="Q294" s="52"/>
      <c r="R294" s="215">
        <f t="shared" si="74"/>
        <v>0</v>
      </c>
      <c r="S294" s="228" t="str">
        <f t="shared" si="68"/>
        <v/>
      </c>
      <c r="T294" s="48" t="str">
        <f t="shared" si="75"/>
        <v/>
      </c>
      <c r="U294" s="320"/>
      <c r="V294" s="320"/>
      <c r="W294" s="320"/>
      <c r="X294" s="244"/>
      <c r="Z294" s="247">
        <f t="shared" si="76"/>
        <v>0</v>
      </c>
      <c r="AA294" s="30">
        <f t="shared" si="69"/>
        <v>0</v>
      </c>
      <c r="AB294" s="28">
        <f t="shared" si="77"/>
        <v>0</v>
      </c>
      <c r="AC294" s="28">
        <f t="shared" si="70"/>
        <v>0</v>
      </c>
      <c r="AE294" s="247" t="str">
        <f t="shared" si="78"/>
        <v/>
      </c>
      <c r="AF294" s="30" t="str">
        <f t="shared" si="79"/>
        <v/>
      </c>
      <c r="AG294" s="28" t="str">
        <f t="shared" si="80"/>
        <v/>
      </c>
    </row>
    <row r="295" spans="1:33" ht="12.75" customHeight="1" x14ac:dyDescent="0.25">
      <c r="A295" s="274">
        <f t="shared" si="81"/>
        <v>283</v>
      </c>
      <c r="B295" s="50"/>
      <c r="C295" s="631"/>
      <c r="D295" s="632"/>
      <c r="E295" s="631"/>
      <c r="F295" s="632"/>
      <c r="G295" s="316"/>
      <c r="H295" s="433"/>
      <c r="I295" s="216">
        <f t="shared" si="71"/>
        <v>0</v>
      </c>
      <c r="J295" s="50"/>
      <c r="K295" s="217"/>
      <c r="L295" s="51"/>
      <c r="M295" s="26">
        <f t="shared" si="72"/>
        <v>0</v>
      </c>
      <c r="N295" s="46" t="str">
        <f t="shared" si="67"/>
        <v xml:space="preserve"> </v>
      </c>
      <c r="O295" s="47">
        <f t="shared" si="73"/>
        <v>0</v>
      </c>
      <c r="P295" s="52"/>
      <c r="Q295" s="52"/>
      <c r="R295" s="215">
        <f t="shared" si="74"/>
        <v>0</v>
      </c>
      <c r="S295" s="228" t="str">
        <f t="shared" si="68"/>
        <v/>
      </c>
      <c r="T295" s="48" t="str">
        <f t="shared" si="75"/>
        <v/>
      </c>
      <c r="U295" s="320"/>
      <c r="V295" s="320"/>
      <c r="W295" s="320"/>
      <c r="X295" s="244"/>
      <c r="Z295" s="247">
        <f t="shared" si="76"/>
        <v>0</v>
      </c>
      <c r="AA295" s="30">
        <f t="shared" si="69"/>
        <v>0</v>
      </c>
      <c r="AB295" s="28">
        <f t="shared" si="77"/>
        <v>0</v>
      </c>
      <c r="AC295" s="28">
        <f t="shared" si="70"/>
        <v>0</v>
      </c>
      <c r="AE295" s="247" t="str">
        <f t="shared" si="78"/>
        <v/>
      </c>
      <c r="AF295" s="30" t="str">
        <f t="shared" si="79"/>
        <v/>
      </c>
      <c r="AG295" s="28" t="str">
        <f t="shared" si="80"/>
        <v/>
      </c>
    </row>
    <row r="296" spans="1:33" ht="12.75" customHeight="1" x14ac:dyDescent="0.25">
      <c r="A296" s="274">
        <f t="shared" si="81"/>
        <v>284</v>
      </c>
      <c r="B296" s="50"/>
      <c r="C296" s="631"/>
      <c r="D296" s="632"/>
      <c r="E296" s="631"/>
      <c r="F296" s="632"/>
      <c r="G296" s="316"/>
      <c r="H296" s="433"/>
      <c r="I296" s="216">
        <f t="shared" si="71"/>
        <v>0</v>
      </c>
      <c r="J296" s="50"/>
      <c r="K296" s="217"/>
      <c r="L296" s="51"/>
      <c r="M296" s="26">
        <f t="shared" si="72"/>
        <v>0</v>
      </c>
      <c r="N296" s="46" t="str">
        <f t="shared" si="67"/>
        <v xml:space="preserve"> </v>
      </c>
      <c r="O296" s="47">
        <f t="shared" si="73"/>
        <v>0</v>
      </c>
      <c r="P296" s="52"/>
      <c r="Q296" s="52"/>
      <c r="R296" s="215">
        <f t="shared" si="74"/>
        <v>0</v>
      </c>
      <c r="S296" s="228" t="str">
        <f t="shared" si="68"/>
        <v/>
      </c>
      <c r="T296" s="48" t="str">
        <f t="shared" si="75"/>
        <v/>
      </c>
      <c r="U296" s="320"/>
      <c r="V296" s="320"/>
      <c r="W296" s="320"/>
      <c r="X296" s="244"/>
      <c r="Z296" s="247">
        <f t="shared" si="76"/>
        <v>0</v>
      </c>
      <c r="AA296" s="30">
        <f t="shared" si="69"/>
        <v>0</v>
      </c>
      <c r="AB296" s="28">
        <f t="shared" si="77"/>
        <v>0</v>
      </c>
      <c r="AC296" s="28">
        <f t="shared" si="70"/>
        <v>0</v>
      </c>
      <c r="AE296" s="247" t="str">
        <f t="shared" si="78"/>
        <v/>
      </c>
      <c r="AF296" s="30" t="str">
        <f t="shared" si="79"/>
        <v/>
      </c>
      <c r="AG296" s="28" t="str">
        <f t="shared" si="80"/>
        <v/>
      </c>
    </row>
    <row r="297" spans="1:33" ht="12.75" customHeight="1" x14ac:dyDescent="0.25">
      <c r="A297" s="274">
        <f t="shared" si="81"/>
        <v>285</v>
      </c>
      <c r="B297" s="50"/>
      <c r="C297" s="631"/>
      <c r="D297" s="632"/>
      <c r="E297" s="631"/>
      <c r="F297" s="632"/>
      <c r="G297" s="316"/>
      <c r="H297" s="433"/>
      <c r="I297" s="216">
        <f t="shared" si="71"/>
        <v>0</v>
      </c>
      <c r="J297" s="50"/>
      <c r="K297" s="217"/>
      <c r="L297" s="51"/>
      <c r="M297" s="26">
        <f t="shared" si="72"/>
        <v>0</v>
      </c>
      <c r="N297" s="46" t="str">
        <f t="shared" si="67"/>
        <v xml:space="preserve"> </v>
      </c>
      <c r="O297" s="47">
        <f t="shared" si="73"/>
        <v>0</v>
      </c>
      <c r="P297" s="52"/>
      <c r="Q297" s="52"/>
      <c r="R297" s="215">
        <f t="shared" si="74"/>
        <v>0</v>
      </c>
      <c r="S297" s="228" t="str">
        <f t="shared" si="68"/>
        <v/>
      </c>
      <c r="T297" s="48" t="str">
        <f t="shared" si="75"/>
        <v/>
      </c>
      <c r="U297" s="320"/>
      <c r="V297" s="320"/>
      <c r="W297" s="320"/>
      <c r="X297" s="244"/>
      <c r="Z297" s="247">
        <f t="shared" si="76"/>
        <v>0</v>
      </c>
      <c r="AA297" s="30">
        <f t="shared" si="69"/>
        <v>0</v>
      </c>
      <c r="AB297" s="28">
        <f t="shared" si="77"/>
        <v>0</v>
      </c>
      <c r="AC297" s="28">
        <f t="shared" si="70"/>
        <v>0</v>
      </c>
      <c r="AE297" s="247" t="str">
        <f t="shared" si="78"/>
        <v/>
      </c>
      <c r="AF297" s="30" t="str">
        <f t="shared" si="79"/>
        <v/>
      </c>
      <c r="AG297" s="28" t="str">
        <f t="shared" si="80"/>
        <v/>
      </c>
    </row>
    <row r="298" spans="1:33" ht="12.75" customHeight="1" x14ac:dyDescent="0.25">
      <c r="A298" s="274">
        <f t="shared" si="81"/>
        <v>286</v>
      </c>
      <c r="B298" s="50"/>
      <c r="C298" s="631"/>
      <c r="D298" s="632"/>
      <c r="E298" s="631"/>
      <c r="F298" s="632"/>
      <c r="G298" s="316"/>
      <c r="H298" s="433"/>
      <c r="I298" s="216">
        <f t="shared" si="71"/>
        <v>0</v>
      </c>
      <c r="J298" s="50"/>
      <c r="K298" s="217"/>
      <c r="L298" s="51"/>
      <c r="M298" s="26">
        <f t="shared" si="72"/>
        <v>0</v>
      </c>
      <c r="N298" s="46" t="str">
        <f t="shared" si="67"/>
        <v xml:space="preserve"> </v>
      </c>
      <c r="O298" s="47">
        <f t="shared" si="73"/>
        <v>0</v>
      </c>
      <c r="P298" s="52"/>
      <c r="Q298" s="52"/>
      <c r="R298" s="215">
        <f t="shared" si="74"/>
        <v>0</v>
      </c>
      <c r="S298" s="228" t="str">
        <f t="shared" si="68"/>
        <v/>
      </c>
      <c r="T298" s="48" t="str">
        <f t="shared" si="75"/>
        <v/>
      </c>
      <c r="U298" s="320"/>
      <c r="V298" s="320"/>
      <c r="W298" s="320"/>
      <c r="X298" s="244"/>
      <c r="Z298" s="247">
        <f t="shared" si="76"/>
        <v>0</v>
      </c>
      <c r="AA298" s="30">
        <f t="shared" si="69"/>
        <v>0</v>
      </c>
      <c r="AB298" s="28">
        <f t="shared" si="77"/>
        <v>0</v>
      </c>
      <c r="AC298" s="28">
        <f t="shared" si="70"/>
        <v>0</v>
      </c>
      <c r="AE298" s="247" t="str">
        <f t="shared" si="78"/>
        <v/>
      </c>
      <c r="AF298" s="30" t="str">
        <f t="shared" si="79"/>
        <v/>
      </c>
      <c r="AG298" s="28" t="str">
        <f t="shared" si="80"/>
        <v/>
      </c>
    </row>
    <row r="299" spans="1:33" ht="12.75" customHeight="1" x14ac:dyDescent="0.25">
      <c r="A299" s="274">
        <f t="shared" si="81"/>
        <v>287</v>
      </c>
      <c r="B299" s="50"/>
      <c r="C299" s="631"/>
      <c r="D299" s="632"/>
      <c r="E299" s="631"/>
      <c r="F299" s="632"/>
      <c r="G299" s="316"/>
      <c r="H299" s="433"/>
      <c r="I299" s="216">
        <f t="shared" si="71"/>
        <v>0</v>
      </c>
      <c r="J299" s="50"/>
      <c r="K299" s="217"/>
      <c r="L299" s="51"/>
      <c r="M299" s="26">
        <f t="shared" si="72"/>
        <v>0</v>
      </c>
      <c r="N299" s="46" t="str">
        <f t="shared" si="67"/>
        <v xml:space="preserve"> </v>
      </c>
      <c r="O299" s="47">
        <f t="shared" si="73"/>
        <v>0</v>
      </c>
      <c r="P299" s="52"/>
      <c r="Q299" s="52"/>
      <c r="R299" s="215">
        <f t="shared" si="74"/>
        <v>0</v>
      </c>
      <c r="S299" s="228" t="str">
        <f t="shared" si="68"/>
        <v/>
      </c>
      <c r="T299" s="48" t="str">
        <f t="shared" si="75"/>
        <v/>
      </c>
      <c r="U299" s="320"/>
      <c r="V299" s="320"/>
      <c r="W299" s="320"/>
      <c r="X299" s="244"/>
      <c r="Z299" s="247">
        <f t="shared" si="76"/>
        <v>0</v>
      </c>
      <c r="AA299" s="30">
        <f t="shared" si="69"/>
        <v>0</v>
      </c>
      <c r="AB299" s="28">
        <f t="shared" si="77"/>
        <v>0</v>
      </c>
      <c r="AC299" s="28">
        <f t="shared" si="70"/>
        <v>0</v>
      </c>
      <c r="AE299" s="247" t="str">
        <f t="shared" si="78"/>
        <v/>
      </c>
      <c r="AF299" s="30" t="str">
        <f t="shared" si="79"/>
        <v/>
      </c>
      <c r="AG299" s="28" t="str">
        <f t="shared" si="80"/>
        <v/>
      </c>
    </row>
    <row r="300" spans="1:33" ht="12.75" customHeight="1" x14ac:dyDescent="0.25">
      <c r="A300" s="274">
        <f t="shared" si="81"/>
        <v>288</v>
      </c>
      <c r="B300" s="50"/>
      <c r="C300" s="631"/>
      <c r="D300" s="632"/>
      <c r="E300" s="631"/>
      <c r="F300" s="632"/>
      <c r="G300" s="316"/>
      <c r="H300" s="433"/>
      <c r="I300" s="216">
        <f t="shared" si="71"/>
        <v>0</v>
      </c>
      <c r="J300" s="50"/>
      <c r="K300" s="217"/>
      <c r="L300" s="51"/>
      <c r="M300" s="26">
        <f t="shared" si="72"/>
        <v>0</v>
      </c>
      <c r="N300" s="46" t="str">
        <f t="shared" si="67"/>
        <v xml:space="preserve"> </v>
      </c>
      <c r="O300" s="47">
        <f t="shared" si="73"/>
        <v>0</v>
      </c>
      <c r="P300" s="52"/>
      <c r="Q300" s="52"/>
      <c r="R300" s="215">
        <f t="shared" si="74"/>
        <v>0</v>
      </c>
      <c r="S300" s="228" t="str">
        <f t="shared" si="68"/>
        <v/>
      </c>
      <c r="T300" s="48" t="str">
        <f t="shared" si="75"/>
        <v/>
      </c>
      <c r="U300" s="320"/>
      <c r="V300" s="320"/>
      <c r="W300" s="320"/>
      <c r="X300" s="244"/>
      <c r="Z300" s="247">
        <f t="shared" si="76"/>
        <v>0</v>
      </c>
      <c r="AA300" s="30">
        <f t="shared" si="69"/>
        <v>0</v>
      </c>
      <c r="AB300" s="28">
        <f t="shared" si="77"/>
        <v>0</v>
      </c>
      <c r="AC300" s="28">
        <f t="shared" si="70"/>
        <v>0</v>
      </c>
      <c r="AE300" s="247" t="str">
        <f t="shared" si="78"/>
        <v/>
      </c>
      <c r="AF300" s="30" t="str">
        <f t="shared" si="79"/>
        <v/>
      </c>
      <c r="AG300" s="28" t="str">
        <f t="shared" si="80"/>
        <v/>
      </c>
    </row>
    <row r="301" spans="1:33" ht="12.75" customHeight="1" x14ac:dyDescent="0.25">
      <c r="A301" s="274">
        <f t="shared" si="81"/>
        <v>289</v>
      </c>
      <c r="B301" s="50"/>
      <c r="C301" s="631"/>
      <c r="D301" s="632"/>
      <c r="E301" s="631"/>
      <c r="F301" s="632"/>
      <c r="G301" s="316"/>
      <c r="H301" s="433"/>
      <c r="I301" s="216">
        <f t="shared" si="71"/>
        <v>0</v>
      </c>
      <c r="J301" s="50"/>
      <c r="K301" s="217"/>
      <c r="L301" s="51"/>
      <c r="M301" s="26">
        <f t="shared" si="72"/>
        <v>0</v>
      </c>
      <c r="N301" s="46" t="str">
        <f t="shared" si="67"/>
        <v xml:space="preserve"> </v>
      </c>
      <c r="O301" s="47">
        <f t="shared" si="73"/>
        <v>0</v>
      </c>
      <c r="P301" s="52"/>
      <c r="Q301" s="52"/>
      <c r="R301" s="215">
        <f t="shared" si="74"/>
        <v>0</v>
      </c>
      <c r="S301" s="228" t="str">
        <f t="shared" si="68"/>
        <v/>
      </c>
      <c r="T301" s="48" t="str">
        <f t="shared" si="75"/>
        <v/>
      </c>
      <c r="U301" s="320"/>
      <c r="V301" s="320"/>
      <c r="W301" s="320"/>
      <c r="X301" s="244"/>
      <c r="Z301" s="247">
        <f t="shared" si="76"/>
        <v>0</v>
      </c>
      <c r="AA301" s="30">
        <f t="shared" si="69"/>
        <v>0</v>
      </c>
      <c r="AB301" s="28">
        <f t="shared" si="77"/>
        <v>0</v>
      </c>
      <c r="AC301" s="28">
        <f t="shared" si="70"/>
        <v>0</v>
      </c>
      <c r="AE301" s="247" t="str">
        <f t="shared" si="78"/>
        <v/>
      </c>
      <c r="AF301" s="30" t="str">
        <f t="shared" si="79"/>
        <v/>
      </c>
      <c r="AG301" s="28" t="str">
        <f t="shared" si="80"/>
        <v/>
      </c>
    </row>
    <row r="302" spans="1:33" ht="12.75" customHeight="1" x14ac:dyDescent="0.25">
      <c r="A302" s="274">
        <f t="shared" si="81"/>
        <v>290</v>
      </c>
      <c r="B302" s="50"/>
      <c r="C302" s="631"/>
      <c r="D302" s="632"/>
      <c r="E302" s="631"/>
      <c r="F302" s="632"/>
      <c r="G302" s="316"/>
      <c r="H302" s="433"/>
      <c r="I302" s="216">
        <f t="shared" si="71"/>
        <v>0</v>
      </c>
      <c r="J302" s="50"/>
      <c r="K302" s="217"/>
      <c r="L302" s="51"/>
      <c r="M302" s="26">
        <f t="shared" si="72"/>
        <v>0</v>
      </c>
      <c r="N302" s="46" t="str">
        <f t="shared" si="67"/>
        <v xml:space="preserve"> </v>
      </c>
      <c r="O302" s="47">
        <f t="shared" si="73"/>
        <v>0</v>
      </c>
      <c r="P302" s="52"/>
      <c r="Q302" s="52"/>
      <c r="R302" s="215">
        <f t="shared" si="74"/>
        <v>0</v>
      </c>
      <c r="S302" s="228" t="str">
        <f t="shared" si="68"/>
        <v/>
      </c>
      <c r="T302" s="48" t="str">
        <f t="shared" si="75"/>
        <v/>
      </c>
      <c r="U302" s="320"/>
      <c r="V302" s="320"/>
      <c r="W302" s="320"/>
      <c r="X302" s="244"/>
      <c r="Z302" s="247">
        <f t="shared" si="76"/>
        <v>0</v>
      </c>
      <c r="AA302" s="30">
        <f t="shared" si="69"/>
        <v>0</v>
      </c>
      <c r="AB302" s="28">
        <f t="shared" si="77"/>
        <v>0</v>
      </c>
      <c r="AC302" s="28">
        <f t="shared" si="70"/>
        <v>0</v>
      </c>
      <c r="AE302" s="247" t="str">
        <f t="shared" si="78"/>
        <v/>
      </c>
      <c r="AF302" s="30" t="str">
        <f t="shared" si="79"/>
        <v/>
      </c>
      <c r="AG302" s="28" t="str">
        <f t="shared" si="80"/>
        <v/>
      </c>
    </row>
    <row r="303" spans="1:33" ht="12.75" customHeight="1" x14ac:dyDescent="0.25">
      <c r="A303" s="274">
        <f t="shared" si="81"/>
        <v>291</v>
      </c>
      <c r="B303" s="50"/>
      <c r="C303" s="631"/>
      <c r="D303" s="632"/>
      <c r="E303" s="631"/>
      <c r="F303" s="632"/>
      <c r="G303" s="316"/>
      <c r="H303" s="433"/>
      <c r="I303" s="216">
        <f t="shared" si="71"/>
        <v>0</v>
      </c>
      <c r="J303" s="50"/>
      <c r="K303" s="217"/>
      <c r="L303" s="51"/>
      <c r="M303" s="26">
        <f t="shared" si="72"/>
        <v>0</v>
      </c>
      <c r="N303" s="46" t="str">
        <f t="shared" si="67"/>
        <v xml:space="preserve"> </v>
      </c>
      <c r="O303" s="47">
        <f t="shared" si="73"/>
        <v>0</v>
      </c>
      <c r="P303" s="52"/>
      <c r="Q303" s="52"/>
      <c r="R303" s="215">
        <f t="shared" si="74"/>
        <v>0</v>
      </c>
      <c r="S303" s="228" t="str">
        <f t="shared" si="68"/>
        <v/>
      </c>
      <c r="T303" s="48" t="str">
        <f t="shared" si="75"/>
        <v/>
      </c>
      <c r="U303" s="320"/>
      <c r="V303" s="320"/>
      <c r="W303" s="320"/>
      <c r="X303" s="244"/>
      <c r="Z303" s="247">
        <f t="shared" si="76"/>
        <v>0</v>
      </c>
      <c r="AA303" s="30">
        <f t="shared" si="69"/>
        <v>0</v>
      </c>
      <c r="AB303" s="28">
        <f t="shared" si="77"/>
        <v>0</v>
      </c>
      <c r="AC303" s="28">
        <f t="shared" si="70"/>
        <v>0</v>
      </c>
      <c r="AE303" s="247" t="str">
        <f t="shared" si="78"/>
        <v/>
      </c>
      <c r="AF303" s="30" t="str">
        <f t="shared" si="79"/>
        <v/>
      </c>
      <c r="AG303" s="28" t="str">
        <f t="shared" si="80"/>
        <v/>
      </c>
    </row>
    <row r="304" spans="1:33" ht="12.75" customHeight="1" x14ac:dyDescent="0.25">
      <c r="A304" s="274">
        <f t="shared" si="81"/>
        <v>292</v>
      </c>
      <c r="B304" s="50"/>
      <c r="C304" s="631"/>
      <c r="D304" s="632"/>
      <c r="E304" s="631"/>
      <c r="F304" s="632"/>
      <c r="G304" s="316"/>
      <c r="H304" s="433"/>
      <c r="I304" s="216">
        <f t="shared" si="71"/>
        <v>0</v>
      </c>
      <c r="J304" s="50"/>
      <c r="K304" s="217"/>
      <c r="L304" s="51"/>
      <c r="M304" s="26">
        <f t="shared" si="72"/>
        <v>0</v>
      </c>
      <c r="N304" s="46" t="str">
        <f t="shared" si="67"/>
        <v xml:space="preserve"> </v>
      </c>
      <c r="O304" s="47">
        <f t="shared" si="73"/>
        <v>0</v>
      </c>
      <c r="P304" s="52"/>
      <c r="Q304" s="52"/>
      <c r="R304" s="215">
        <f t="shared" si="74"/>
        <v>0</v>
      </c>
      <c r="S304" s="228" t="str">
        <f t="shared" si="68"/>
        <v/>
      </c>
      <c r="T304" s="48" t="str">
        <f t="shared" si="75"/>
        <v/>
      </c>
      <c r="U304" s="320"/>
      <c r="V304" s="320"/>
      <c r="W304" s="320"/>
      <c r="X304" s="244"/>
      <c r="Z304" s="247">
        <f t="shared" si="76"/>
        <v>0</v>
      </c>
      <c r="AA304" s="30">
        <f t="shared" si="69"/>
        <v>0</v>
      </c>
      <c r="AB304" s="28">
        <f t="shared" si="77"/>
        <v>0</v>
      </c>
      <c r="AC304" s="28">
        <f t="shared" si="70"/>
        <v>0</v>
      </c>
      <c r="AE304" s="247" t="str">
        <f t="shared" si="78"/>
        <v/>
      </c>
      <c r="AF304" s="30" t="str">
        <f t="shared" si="79"/>
        <v/>
      </c>
      <c r="AG304" s="28" t="str">
        <f t="shared" si="80"/>
        <v/>
      </c>
    </row>
    <row r="305" spans="1:33" ht="12.75" customHeight="1" x14ac:dyDescent="0.25">
      <c r="A305" s="274">
        <f t="shared" si="81"/>
        <v>293</v>
      </c>
      <c r="B305" s="50"/>
      <c r="C305" s="631"/>
      <c r="D305" s="632"/>
      <c r="E305" s="631"/>
      <c r="F305" s="632"/>
      <c r="G305" s="316"/>
      <c r="H305" s="433"/>
      <c r="I305" s="216">
        <f t="shared" si="71"/>
        <v>0</v>
      </c>
      <c r="J305" s="50"/>
      <c r="K305" s="217"/>
      <c r="L305" s="51"/>
      <c r="M305" s="26">
        <f t="shared" si="72"/>
        <v>0</v>
      </c>
      <c r="N305" s="46" t="str">
        <f t="shared" si="67"/>
        <v xml:space="preserve"> </v>
      </c>
      <c r="O305" s="47">
        <f t="shared" si="73"/>
        <v>0</v>
      </c>
      <c r="P305" s="52"/>
      <c r="Q305" s="52"/>
      <c r="R305" s="215">
        <f t="shared" si="74"/>
        <v>0</v>
      </c>
      <c r="S305" s="228" t="str">
        <f t="shared" si="68"/>
        <v/>
      </c>
      <c r="T305" s="48" t="str">
        <f t="shared" si="75"/>
        <v/>
      </c>
      <c r="U305" s="320"/>
      <c r="V305" s="320"/>
      <c r="W305" s="320"/>
      <c r="X305" s="244"/>
      <c r="Z305" s="247">
        <f t="shared" si="76"/>
        <v>0</v>
      </c>
      <c r="AA305" s="30">
        <f t="shared" si="69"/>
        <v>0</v>
      </c>
      <c r="AB305" s="28">
        <f t="shared" si="77"/>
        <v>0</v>
      </c>
      <c r="AC305" s="28">
        <f t="shared" si="70"/>
        <v>0</v>
      </c>
      <c r="AE305" s="247" t="str">
        <f t="shared" si="78"/>
        <v/>
      </c>
      <c r="AF305" s="30" t="str">
        <f t="shared" si="79"/>
        <v/>
      </c>
      <c r="AG305" s="28" t="str">
        <f t="shared" si="80"/>
        <v/>
      </c>
    </row>
    <row r="306" spans="1:33" ht="12.75" customHeight="1" x14ac:dyDescent="0.25">
      <c r="A306" s="274">
        <f t="shared" si="81"/>
        <v>294</v>
      </c>
      <c r="B306" s="50"/>
      <c r="C306" s="631"/>
      <c r="D306" s="632"/>
      <c r="E306" s="631"/>
      <c r="F306" s="632"/>
      <c r="G306" s="316"/>
      <c r="H306" s="433"/>
      <c r="I306" s="216">
        <f t="shared" si="71"/>
        <v>0</v>
      </c>
      <c r="J306" s="50"/>
      <c r="K306" s="217"/>
      <c r="L306" s="51"/>
      <c r="M306" s="26">
        <f t="shared" si="72"/>
        <v>0</v>
      </c>
      <c r="N306" s="46" t="str">
        <f t="shared" si="67"/>
        <v xml:space="preserve"> </v>
      </c>
      <c r="O306" s="47">
        <f t="shared" si="73"/>
        <v>0</v>
      </c>
      <c r="P306" s="52"/>
      <c r="Q306" s="52"/>
      <c r="R306" s="215">
        <f t="shared" si="74"/>
        <v>0</v>
      </c>
      <c r="S306" s="228" t="str">
        <f t="shared" si="68"/>
        <v/>
      </c>
      <c r="T306" s="48" t="str">
        <f t="shared" si="75"/>
        <v/>
      </c>
      <c r="U306" s="320"/>
      <c r="V306" s="320"/>
      <c r="W306" s="320"/>
      <c r="X306" s="244"/>
      <c r="Z306" s="247">
        <f t="shared" si="76"/>
        <v>0</v>
      </c>
      <c r="AA306" s="30">
        <f t="shared" si="69"/>
        <v>0</v>
      </c>
      <c r="AB306" s="28">
        <f t="shared" si="77"/>
        <v>0</v>
      </c>
      <c r="AC306" s="28">
        <f t="shared" si="70"/>
        <v>0</v>
      </c>
      <c r="AE306" s="247" t="str">
        <f t="shared" si="78"/>
        <v/>
      </c>
      <c r="AF306" s="30" t="str">
        <f t="shared" si="79"/>
        <v/>
      </c>
      <c r="AG306" s="28" t="str">
        <f t="shared" si="80"/>
        <v/>
      </c>
    </row>
    <row r="307" spans="1:33" ht="12.75" customHeight="1" x14ac:dyDescent="0.25">
      <c r="A307" s="274">
        <f t="shared" si="81"/>
        <v>295</v>
      </c>
      <c r="B307" s="50"/>
      <c r="C307" s="631"/>
      <c r="D307" s="632"/>
      <c r="E307" s="631"/>
      <c r="F307" s="632"/>
      <c r="G307" s="316"/>
      <c r="H307" s="433"/>
      <c r="I307" s="216">
        <f t="shared" si="71"/>
        <v>0</v>
      </c>
      <c r="J307" s="50"/>
      <c r="K307" s="217"/>
      <c r="L307" s="51"/>
      <c r="M307" s="26">
        <f t="shared" si="72"/>
        <v>0</v>
      </c>
      <c r="N307" s="46" t="str">
        <f t="shared" si="67"/>
        <v xml:space="preserve"> </v>
      </c>
      <c r="O307" s="47">
        <f t="shared" si="73"/>
        <v>0</v>
      </c>
      <c r="P307" s="52"/>
      <c r="Q307" s="52"/>
      <c r="R307" s="215">
        <f t="shared" si="74"/>
        <v>0</v>
      </c>
      <c r="S307" s="228" t="str">
        <f t="shared" si="68"/>
        <v/>
      </c>
      <c r="T307" s="48" t="str">
        <f t="shared" si="75"/>
        <v/>
      </c>
      <c r="U307" s="320"/>
      <c r="V307" s="320"/>
      <c r="W307" s="320"/>
      <c r="X307" s="244"/>
      <c r="Z307" s="247">
        <f t="shared" si="76"/>
        <v>0</v>
      </c>
      <c r="AA307" s="30">
        <f t="shared" si="69"/>
        <v>0</v>
      </c>
      <c r="AB307" s="28">
        <f t="shared" si="77"/>
        <v>0</v>
      </c>
      <c r="AC307" s="28">
        <f t="shared" si="70"/>
        <v>0</v>
      </c>
      <c r="AE307" s="247" t="str">
        <f t="shared" si="78"/>
        <v/>
      </c>
      <c r="AF307" s="30" t="str">
        <f t="shared" si="79"/>
        <v/>
      </c>
      <c r="AG307" s="28" t="str">
        <f t="shared" si="80"/>
        <v/>
      </c>
    </row>
    <row r="308" spans="1:33" ht="12.75" customHeight="1" x14ac:dyDescent="0.25">
      <c r="A308" s="274">
        <f t="shared" si="81"/>
        <v>296</v>
      </c>
      <c r="B308" s="50"/>
      <c r="C308" s="631"/>
      <c r="D308" s="632"/>
      <c r="E308" s="631"/>
      <c r="F308" s="632"/>
      <c r="G308" s="316"/>
      <c r="H308" s="433"/>
      <c r="I308" s="216">
        <f t="shared" si="71"/>
        <v>0</v>
      </c>
      <c r="J308" s="50"/>
      <c r="K308" s="217"/>
      <c r="L308" s="51"/>
      <c r="M308" s="26">
        <f t="shared" si="72"/>
        <v>0</v>
      </c>
      <c r="N308" s="46" t="str">
        <f t="shared" si="67"/>
        <v xml:space="preserve"> </v>
      </c>
      <c r="O308" s="47">
        <f t="shared" si="73"/>
        <v>0</v>
      </c>
      <c r="P308" s="52"/>
      <c r="Q308" s="52"/>
      <c r="R308" s="215">
        <f t="shared" si="74"/>
        <v>0</v>
      </c>
      <c r="S308" s="228" t="str">
        <f t="shared" si="68"/>
        <v/>
      </c>
      <c r="T308" s="48" t="str">
        <f t="shared" si="75"/>
        <v/>
      </c>
      <c r="U308" s="320"/>
      <c r="V308" s="320"/>
      <c r="W308" s="320"/>
      <c r="X308" s="244"/>
      <c r="Z308" s="247">
        <f t="shared" si="76"/>
        <v>0</v>
      </c>
      <c r="AA308" s="30">
        <f t="shared" si="69"/>
        <v>0</v>
      </c>
      <c r="AB308" s="28">
        <f t="shared" si="77"/>
        <v>0</v>
      </c>
      <c r="AC308" s="28">
        <f t="shared" si="70"/>
        <v>0</v>
      </c>
      <c r="AE308" s="247" t="str">
        <f t="shared" si="78"/>
        <v/>
      </c>
      <c r="AF308" s="30" t="str">
        <f t="shared" si="79"/>
        <v/>
      </c>
      <c r="AG308" s="28" t="str">
        <f t="shared" si="80"/>
        <v/>
      </c>
    </row>
    <row r="309" spans="1:33" ht="12.75" customHeight="1" x14ac:dyDescent="0.25">
      <c r="A309" s="274">
        <f t="shared" si="81"/>
        <v>297</v>
      </c>
      <c r="B309" s="50"/>
      <c r="C309" s="631"/>
      <c r="D309" s="632"/>
      <c r="E309" s="631"/>
      <c r="F309" s="632"/>
      <c r="G309" s="316"/>
      <c r="H309" s="433"/>
      <c r="I309" s="216">
        <f t="shared" si="71"/>
        <v>0</v>
      </c>
      <c r="J309" s="50"/>
      <c r="K309" s="217"/>
      <c r="L309" s="51"/>
      <c r="M309" s="26">
        <f t="shared" si="72"/>
        <v>0</v>
      </c>
      <c r="N309" s="46" t="str">
        <f t="shared" si="67"/>
        <v xml:space="preserve"> </v>
      </c>
      <c r="O309" s="47">
        <f t="shared" si="73"/>
        <v>0</v>
      </c>
      <c r="P309" s="52"/>
      <c r="Q309" s="52"/>
      <c r="R309" s="215">
        <f t="shared" si="74"/>
        <v>0</v>
      </c>
      <c r="S309" s="228" t="str">
        <f t="shared" si="68"/>
        <v/>
      </c>
      <c r="T309" s="48" t="str">
        <f t="shared" si="75"/>
        <v/>
      </c>
      <c r="U309" s="320"/>
      <c r="V309" s="320"/>
      <c r="W309" s="320"/>
      <c r="X309" s="244"/>
      <c r="Z309" s="247">
        <f t="shared" si="76"/>
        <v>0</v>
      </c>
      <c r="AA309" s="30">
        <f t="shared" si="69"/>
        <v>0</v>
      </c>
      <c r="AB309" s="28">
        <f t="shared" si="77"/>
        <v>0</v>
      </c>
      <c r="AC309" s="28">
        <f t="shared" si="70"/>
        <v>0</v>
      </c>
      <c r="AE309" s="247" t="str">
        <f t="shared" si="78"/>
        <v/>
      </c>
      <c r="AF309" s="30" t="str">
        <f t="shared" si="79"/>
        <v/>
      </c>
      <c r="AG309" s="28" t="str">
        <f t="shared" si="80"/>
        <v/>
      </c>
    </row>
    <row r="310" spans="1:33" ht="12.75" customHeight="1" x14ac:dyDescent="0.25">
      <c r="A310" s="274">
        <f t="shared" si="81"/>
        <v>298</v>
      </c>
      <c r="B310" s="50"/>
      <c r="C310" s="631"/>
      <c r="D310" s="632"/>
      <c r="E310" s="631"/>
      <c r="F310" s="632"/>
      <c r="G310" s="316"/>
      <c r="H310" s="433"/>
      <c r="I310" s="216">
        <f t="shared" si="71"/>
        <v>0</v>
      </c>
      <c r="J310" s="50"/>
      <c r="K310" s="217"/>
      <c r="L310" s="51"/>
      <c r="M310" s="26">
        <f t="shared" si="72"/>
        <v>0</v>
      </c>
      <c r="N310" s="46" t="str">
        <f t="shared" si="67"/>
        <v xml:space="preserve"> </v>
      </c>
      <c r="O310" s="47">
        <f t="shared" si="73"/>
        <v>0</v>
      </c>
      <c r="P310" s="52"/>
      <c r="Q310" s="52"/>
      <c r="R310" s="215">
        <f t="shared" si="74"/>
        <v>0</v>
      </c>
      <c r="S310" s="228" t="str">
        <f t="shared" si="68"/>
        <v/>
      </c>
      <c r="T310" s="48" t="str">
        <f t="shared" si="75"/>
        <v/>
      </c>
      <c r="U310" s="320"/>
      <c r="V310" s="320"/>
      <c r="W310" s="320"/>
      <c r="X310" s="244"/>
      <c r="Z310" s="247">
        <f t="shared" si="76"/>
        <v>0</v>
      </c>
      <c r="AA310" s="30">
        <f t="shared" si="69"/>
        <v>0</v>
      </c>
      <c r="AB310" s="28">
        <f t="shared" si="77"/>
        <v>0</v>
      </c>
      <c r="AC310" s="28">
        <f t="shared" si="70"/>
        <v>0</v>
      </c>
      <c r="AE310" s="247" t="str">
        <f t="shared" si="78"/>
        <v/>
      </c>
      <c r="AF310" s="30" t="str">
        <f t="shared" si="79"/>
        <v/>
      </c>
      <c r="AG310" s="28" t="str">
        <f t="shared" si="80"/>
        <v/>
      </c>
    </row>
    <row r="311" spans="1:33" ht="12.75" customHeight="1" x14ac:dyDescent="0.25">
      <c r="A311" s="274">
        <f t="shared" si="81"/>
        <v>299</v>
      </c>
      <c r="B311" s="50"/>
      <c r="C311" s="631"/>
      <c r="D311" s="632"/>
      <c r="E311" s="631"/>
      <c r="F311" s="632"/>
      <c r="G311" s="316"/>
      <c r="H311" s="433"/>
      <c r="I311" s="216">
        <f t="shared" si="71"/>
        <v>0</v>
      </c>
      <c r="J311" s="50"/>
      <c r="K311" s="217"/>
      <c r="L311" s="51"/>
      <c r="M311" s="26">
        <f t="shared" si="72"/>
        <v>0</v>
      </c>
      <c r="N311" s="46" t="str">
        <f t="shared" si="67"/>
        <v xml:space="preserve"> </v>
      </c>
      <c r="O311" s="47">
        <f t="shared" si="73"/>
        <v>0</v>
      </c>
      <c r="P311" s="52"/>
      <c r="Q311" s="52"/>
      <c r="R311" s="215">
        <f t="shared" si="74"/>
        <v>0</v>
      </c>
      <c r="S311" s="228" t="str">
        <f t="shared" si="68"/>
        <v/>
      </c>
      <c r="T311" s="48" t="str">
        <f t="shared" si="75"/>
        <v/>
      </c>
      <c r="U311" s="320"/>
      <c r="V311" s="320"/>
      <c r="W311" s="320"/>
      <c r="X311" s="244"/>
      <c r="Z311" s="247">
        <f t="shared" si="76"/>
        <v>0</v>
      </c>
      <c r="AA311" s="30">
        <f t="shared" si="69"/>
        <v>0</v>
      </c>
      <c r="AB311" s="28">
        <f t="shared" si="77"/>
        <v>0</v>
      </c>
      <c r="AC311" s="28">
        <f t="shared" si="70"/>
        <v>0</v>
      </c>
      <c r="AE311" s="247" t="str">
        <f t="shared" si="78"/>
        <v/>
      </c>
      <c r="AF311" s="30" t="str">
        <f t="shared" si="79"/>
        <v/>
      </c>
      <c r="AG311" s="28" t="str">
        <f t="shared" si="80"/>
        <v/>
      </c>
    </row>
    <row r="312" spans="1:33" ht="12.75" customHeight="1" x14ac:dyDescent="0.25">
      <c r="A312" s="274">
        <f t="shared" si="81"/>
        <v>300</v>
      </c>
      <c r="B312" s="50"/>
      <c r="C312" s="631"/>
      <c r="D312" s="632"/>
      <c r="E312" s="631"/>
      <c r="F312" s="632"/>
      <c r="G312" s="316"/>
      <c r="H312" s="433"/>
      <c r="I312" s="216">
        <f t="shared" si="71"/>
        <v>0</v>
      </c>
      <c r="J312" s="50"/>
      <c r="K312" s="217"/>
      <c r="L312" s="51"/>
      <c r="M312" s="26">
        <f t="shared" si="72"/>
        <v>0</v>
      </c>
      <c r="N312" s="46" t="str">
        <f t="shared" si="67"/>
        <v xml:space="preserve"> </v>
      </c>
      <c r="O312" s="47">
        <f t="shared" si="73"/>
        <v>0</v>
      </c>
      <c r="P312" s="52"/>
      <c r="Q312" s="52"/>
      <c r="R312" s="215">
        <f t="shared" si="74"/>
        <v>0</v>
      </c>
      <c r="S312" s="228" t="str">
        <f t="shared" si="68"/>
        <v/>
      </c>
      <c r="T312" s="48" t="str">
        <f t="shared" si="75"/>
        <v/>
      </c>
      <c r="U312" s="320"/>
      <c r="V312" s="320"/>
      <c r="W312" s="320"/>
      <c r="X312" s="244"/>
      <c r="Z312" s="247">
        <f t="shared" si="76"/>
        <v>0</v>
      </c>
      <c r="AA312" s="30">
        <f t="shared" si="69"/>
        <v>0</v>
      </c>
      <c r="AB312" s="28">
        <f t="shared" si="77"/>
        <v>0</v>
      </c>
      <c r="AC312" s="28">
        <f t="shared" si="70"/>
        <v>0</v>
      </c>
      <c r="AE312" s="247" t="str">
        <f t="shared" si="78"/>
        <v/>
      </c>
      <c r="AF312" s="30" t="str">
        <f t="shared" si="79"/>
        <v/>
      </c>
      <c r="AG312" s="28" t="str">
        <f t="shared" si="80"/>
        <v/>
      </c>
    </row>
    <row r="313" spans="1:33" ht="12.75" customHeight="1" x14ac:dyDescent="0.25">
      <c r="A313" s="274">
        <f t="shared" si="81"/>
        <v>301</v>
      </c>
      <c r="B313" s="50"/>
      <c r="C313" s="631"/>
      <c r="D313" s="632"/>
      <c r="E313" s="631"/>
      <c r="F313" s="632"/>
      <c r="G313" s="316"/>
      <c r="H313" s="433"/>
      <c r="I313" s="216">
        <f t="shared" si="71"/>
        <v>0</v>
      </c>
      <c r="J313" s="50"/>
      <c r="K313" s="217"/>
      <c r="L313" s="51"/>
      <c r="M313" s="26">
        <f t="shared" si="72"/>
        <v>0</v>
      </c>
      <c r="N313" s="46" t="str">
        <f t="shared" si="67"/>
        <v xml:space="preserve"> </v>
      </c>
      <c r="O313" s="47">
        <f t="shared" si="73"/>
        <v>0</v>
      </c>
      <c r="P313" s="52"/>
      <c r="Q313" s="52"/>
      <c r="R313" s="215">
        <f t="shared" si="74"/>
        <v>0</v>
      </c>
      <c r="S313" s="228" t="str">
        <f t="shared" si="68"/>
        <v/>
      </c>
      <c r="T313" s="48" t="str">
        <f t="shared" si="75"/>
        <v/>
      </c>
      <c r="U313" s="320"/>
      <c r="V313" s="320"/>
      <c r="W313" s="320"/>
      <c r="X313" s="244"/>
      <c r="Z313" s="247">
        <f t="shared" si="76"/>
        <v>0</v>
      </c>
      <c r="AA313" s="30">
        <f t="shared" si="69"/>
        <v>0</v>
      </c>
      <c r="AB313" s="28">
        <f t="shared" si="77"/>
        <v>0</v>
      </c>
      <c r="AC313" s="28">
        <f t="shared" si="70"/>
        <v>0</v>
      </c>
      <c r="AE313" s="247" t="str">
        <f t="shared" si="78"/>
        <v/>
      </c>
      <c r="AF313" s="30" t="str">
        <f t="shared" si="79"/>
        <v/>
      </c>
      <c r="AG313" s="28" t="str">
        <f t="shared" si="80"/>
        <v/>
      </c>
    </row>
    <row r="314" spans="1:33" ht="12.75" customHeight="1" x14ac:dyDescent="0.25">
      <c r="A314" s="274">
        <f t="shared" si="81"/>
        <v>302</v>
      </c>
      <c r="B314" s="50"/>
      <c r="C314" s="631"/>
      <c r="D314" s="632"/>
      <c r="E314" s="631"/>
      <c r="F314" s="632"/>
      <c r="G314" s="316"/>
      <c r="H314" s="433"/>
      <c r="I314" s="216">
        <f t="shared" si="71"/>
        <v>0</v>
      </c>
      <c r="J314" s="50"/>
      <c r="K314" s="217"/>
      <c r="L314" s="51"/>
      <c r="M314" s="26">
        <f t="shared" si="72"/>
        <v>0</v>
      </c>
      <c r="N314" s="46" t="str">
        <f t="shared" si="67"/>
        <v xml:space="preserve"> </v>
      </c>
      <c r="O314" s="47">
        <f t="shared" si="73"/>
        <v>0</v>
      </c>
      <c r="P314" s="52"/>
      <c r="Q314" s="52"/>
      <c r="R314" s="215">
        <f t="shared" si="74"/>
        <v>0</v>
      </c>
      <c r="S314" s="228" t="str">
        <f t="shared" si="68"/>
        <v/>
      </c>
      <c r="T314" s="48" t="str">
        <f t="shared" si="75"/>
        <v/>
      </c>
      <c r="U314" s="320"/>
      <c r="V314" s="320"/>
      <c r="W314" s="320"/>
      <c r="X314" s="244"/>
      <c r="Z314" s="247">
        <f t="shared" si="76"/>
        <v>0</v>
      </c>
      <c r="AA314" s="30">
        <f t="shared" si="69"/>
        <v>0</v>
      </c>
      <c r="AB314" s="28">
        <f t="shared" si="77"/>
        <v>0</v>
      </c>
      <c r="AC314" s="28">
        <f t="shared" si="70"/>
        <v>0</v>
      </c>
      <c r="AE314" s="247" t="str">
        <f t="shared" si="78"/>
        <v/>
      </c>
      <c r="AF314" s="30" t="str">
        <f t="shared" si="79"/>
        <v/>
      </c>
      <c r="AG314" s="28" t="str">
        <f t="shared" si="80"/>
        <v/>
      </c>
    </row>
    <row r="315" spans="1:33" ht="12.75" customHeight="1" x14ac:dyDescent="0.25">
      <c r="A315" s="274">
        <f t="shared" si="81"/>
        <v>303</v>
      </c>
      <c r="B315" s="50"/>
      <c r="C315" s="631"/>
      <c r="D315" s="632"/>
      <c r="E315" s="631"/>
      <c r="F315" s="632"/>
      <c r="G315" s="316"/>
      <c r="H315" s="433"/>
      <c r="I315" s="216">
        <f t="shared" si="71"/>
        <v>0</v>
      </c>
      <c r="J315" s="50"/>
      <c r="K315" s="217"/>
      <c r="L315" s="51"/>
      <c r="M315" s="26">
        <f t="shared" si="72"/>
        <v>0</v>
      </c>
      <c r="N315" s="46" t="str">
        <f t="shared" si="67"/>
        <v xml:space="preserve"> </v>
      </c>
      <c r="O315" s="47">
        <f t="shared" si="73"/>
        <v>0</v>
      </c>
      <c r="P315" s="52"/>
      <c r="Q315" s="52"/>
      <c r="R315" s="215">
        <f t="shared" si="74"/>
        <v>0</v>
      </c>
      <c r="S315" s="228" t="str">
        <f t="shared" si="68"/>
        <v/>
      </c>
      <c r="T315" s="48" t="str">
        <f t="shared" si="75"/>
        <v/>
      </c>
      <c r="U315" s="320"/>
      <c r="V315" s="320"/>
      <c r="W315" s="320"/>
      <c r="X315" s="244"/>
      <c r="Z315" s="247">
        <f t="shared" si="76"/>
        <v>0</v>
      </c>
      <c r="AA315" s="30">
        <f t="shared" si="69"/>
        <v>0</v>
      </c>
      <c r="AB315" s="28">
        <f t="shared" si="77"/>
        <v>0</v>
      </c>
      <c r="AC315" s="28">
        <f t="shared" si="70"/>
        <v>0</v>
      </c>
      <c r="AE315" s="247" t="str">
        <f t="shared" si="78"/>
        <v/>
      </c>
      <c r="AF315" s="30" t="str">
        <f t="shared" si="79"/>
        <v/>
      </c>
      <c r="AG315" s="28" t="str">
        <f t="shared" si="80"/>
        <v/>
      </c>
    </row>
    <row r="316" spans="1:33" ht="12.75" customHeight="1" x14ac:dyDescent="0.25">
      <c r="A316" s="274">
        <f t="shared" si="81"/>
        <v>304</v>
      </c>
      <c r="B316" s="50"/>
      <c r="C316" s="631"/>
      <c r="D316" s="632"/>
      <c r="E316" s="631"/>
      <c r="F316" s="632"/>
      <c r="G316" s="316"/>
      <c r="H316" s="433"/>
      <c r="I316" s="216">
        <f t="shared" si="71"/>
        <v>0</v>
      </c>
      <c r="J316" s="50"/>
      <c r="K316" s="217"/>
      <c r="L316" s="51"/>
      <c r="M316" s="26">
        <f t="shared" si="72"/>
        <v>0</v>
      </c>
      <c r="N316" s="46" t="str">
        <f t="shared" si="67"/>
        <v xml:space="preserve"> </v>
      </c>
      <c r="O316" s="47">
        <f t="shared" si="73"/>
        <v>0</v>
      </c>
      <c r="P316" s="52"/>
      <c r="Q316" s="52"/>
      <c r="R316" s="215">
        <f t="shared" si="74"/>
        <v>0</v>
      </c>
      <c r="S316" s="228" t="str">
        <f t="shared" si="68"/>
        <v/>
      </c>
      <c r="T316" s="48" t="str">
        <f t="shared" si="75"/>
        <v/>
      </c>
      <c r="U316" s="320"/>
      <c r="V316" s="320"/>
      <c r="W316" s="320"/>
      <c r="X316" s="244"/>
      <c r="Z316" s="247">
        <f t="shared" si="76"/>
        <v>0</v>
      </c>
      <c r="AA316" s="30">
        <f t="shared" si="69"/>
        <v>0</v>
      </c>
      <c r="AB316" s="28">
        <f t="shared" si="77"/>
        <v>0</v>
      </c>
      <c r="AC316" s="28">
        <f t="shared" si="70"/>
        <v>0</v>
      </c>
      <c r="AE316" s="247" t="str">
        <f t="shared" si="78"/>
        <v/>
      </c>
      <c r="AF316" s="30" t="str">
        <f t="shared" si="79"/>
        <v/>
      </c>
      <c r="AG316" s="28" t="str">
        <f t="shared" si="80"/>
        <v/>
      </c>
    </row>
    <row r="317" spans="1:33" ht="12.75" customHeight="1" x14ac:dyDescent="0.25">
      <c r="A317" s="274">
        <f t="shared" si="81"/>
        <v>305</v>
      </c>
      <c r="B317" s="50"/>
      <c r="C317" s="631"/>
      <c r="D317" s="632"/>
      <c r="E317" s="631"/>
      <c r="F317" s="632"/>
      <c r="G317" s="316"/>
      <c r="H317" s="433"/>
      <c r="I317" s="216">
        <f t="shared" si="71"/>
        <v>0</v>
      </c>
      <c r="J317" s="50"/>
      <c r="K317" s="217"/>
      <c r="L317" s="51"/>
      <c r="M317" s="26">
        <f t="shared" si="72"/>
        <v>0</v>
      </c>
      <c r="N317" s="46" t="str">
        <f t="shared" si="67"/>
        <v xml:space="preserve"> </v>
      </c>
      <c r="O317" s="47">
        <f t="shared" si="73"/>
        <v>0</v>
      </c>
      <c r="P317" s="52"/>
      <c r="Q317" s="52"/>
      <c r="R317" s="215">
        <f t="shared" si="74"/>
        <v>0</v>
      </c>
      <c r="S317" s="228" t="str">
        <f t="shared" si="68"/>
        <v/>
      </c>
      <c r="T317" s="48" t="str">
        <f t="shared" si="75"/>
        <v/>
      </c>
      <c r="U317" s="320"/>
      <c r="V317" s="320"/>
      <c r="W317" s="320"/>
      <c r="X317" s="244"/>
      <c r="Z317" s="247">
        <f t="shared" si="76"/>
        <v>0</v>
      </c>
      <c r="AA317" s="30">
        <f t="shared" si="69"/>
        <v>0</v>
      </c>
      <c r="AB317" s="28">
        <f t="shared" si="77"/>
        <v>0</v>
      </c>
      <c r="AC317" s="28">
        <f t="shared" si="70"/>
        <v>0</v>
      </c>
      <c r="AE317" s="247" t="str">
        <f t="shared" si="78"/>
        <v/>
      </c>
      <c r="AF317" s="30" t="str">
        <f t="shared" si="79"/>
        <v/>
      </c>
      <c r="AG317" s="28" t="str">
        <f t="shared" si="80"/>
        <v/>
      </c>
    </row>
    <row r="318" spans="1:33" ht="12.75" customHeight="1" x14ac:dyDescent="0.25">
      <c r="A318" s="274">
        <f t="shared" si="81"/>
        <v>306</v>
      </c>
      <c r="B318" s="50"/>
      <c r="C318" s="631"/>
      <c r="D318" s="632"/>
      <c r="E318" s="631"/>
      <c r="F318" s="632"/>
      <c r="G318" s="316"/>
      <c r="H318" s="433"/>
      <c r="I318" s="216">
        <f t="shared" si="71"/>
        <v>0</v>
      </c>
      <c r="J318" s="50"/>
      <c r="K318" s="217"/>
      <c r="L318" s="51"/>
      <c r="M318" s="26">
        <f t="shared" si="72"/>
        <v>0</v>
      </c>
      <c r="N318" s="46" t="str">
        <f t="shared" si="67"/>
        <v xml:space="preserve"> </v>
      </c>
      <c r="O318" s="47">
        <f t="shared" si="73"/>
        <v>0</v>
      </c>
      <c r="P318" s="52"/>
      <c r="Q318" s="52"/>
      <c r="R318" s="215">
        <f t="shared" si="74"/>
        <v>0</v>
      </c>
      <c r="S318" s="228" t="str">
        <f t="shared" si="68"/>
        <v/>
      </c>
      <c r="T318" s="48" t="str">
        <f t="shared" si="75"/>
        <v/>
      </c>
      <c r="U318" s="320"/>
      <c r="V318" s="320"/>
      <c r="W318" s="320"/>
      <c r="X318" s="244"/>
      <c r="Z318" s="247">
        <f t="shared" si="76"/>
        <v>0</v>
      </c>
      <c r="AA318" s="30">
        <f t="shared" si="69"/>
        <v>0</v>
      </c>
      <c r="AB318" s="28">
        <f t="shared" si="77"/>
        <v>0</v>
      </c>
      <c r="AC318" s="28">
        <f t="shared" si="70"/>
        <v>0</v>
      </c>
      <c r="AE318" s="247" t="str">
        <f t="shared" si="78"/>
        <v/>
      </c>
      <c r="AF318" s="30" t="str">
        <f t="shared" si="79"/>
        <v/>
      </c>
      <c r="AG318" s="28" t="str">
        <f t="shared" si="80"/>
        <v/>
      </c>
    </row>
    <row r="319" spans="1:33" ht="12.75" customHeight="1" x14ac:dyDescent="0.25">
      <c r="A319" s="274">
        <f t="shared" si="81"/>
        <v>307</v>
      </c>
      <c r="B319" s="50"/>
      <c r="C319" s="631"/>
      <c r="D319" s="632"/>
      <c r="E319" s="631"/>
      <c r="F319" s="632"/>
      <c r="G319" s="316"/>
      <c r="H319" s="433"/>
      <c r="I319" s="216">
        <f t="shared" si="71"/>
        <v>0</v>
      </c>
      <c r="J319" s="50"/>
      <c r="K319" s="217"/>
      <c r="L319" s="51"/>
      <c r="M319" s="26">
        <f t="shared" si="72"/>
        <v>0</v>
      </c>
      <c r="N319" s="46" t="str">
        <f t="shared" si="67"/>
        <v xml:space="preserve"> </v>
      </c>
      <c r="O319" s="47">
        <f t="shared" si="73"/>
        <v>0</v>
      </c>
      <c r="P319" s="52"/>
      <c r="Q319" s="52"/>
      <c r="R319" s="215">
        <f t="shared" si="74"/>
        <v>0</v>
      </c>
      <c r="S319" s="228" t="str">
        <f t="shared" si="68"/>
        <v/>
      </c>
      <c r="T319" s="48" t="str">
        <f t="shared" si="75"/>
        <v/>
      </c>
      <c r="U319" s="320"/>
      <c r="V319" s="320"/>
      <c r="W319" s="320"/>
      <c r="X319" s="244"/>
      <c r="Z319" s="247">
        <f t="shared" si="76"/>
        <v>0</v>
      </c>
      <c r="AA319" s="30">
        <f t="shared" si="69"/>
        <v>0</v>
      </c>
      <c r="AB319" s="28">
        <f t="shared" si="77"/>
        <v>0</v>
      </c>
      <c r="AC319" s="28">
        <f t="shared" si="70"/>
        <v>0</v>
      </c>
      <c r="AE319" s="247" t="str">
        <f t="shared" si="78"/>
        <v/>
      </c>
      <c r="AF319" s="30" t="str">
        <f t="shared" si="79"/>
        <v/>
      </c>
      <c r="AG319" s="28" t="str">
        <f t="shared" si="80"/>
        <v/>
      </c>
    </row>
    <row r="320" spans="1:33" ht="12.75" customHeight="1" x14ac:dyDescent="0.25">
      <c r="A320" s="274">
        <f t="shared" si="81"/>
        <v>308</v>
      </c>
      <c r="B320" s="50"/>
      <c r="C320" s="631"/>
      <c r="D320" s="632"/>
      <c r="E320" s="631"/>
      <c r="F320" s="632"/>
      <c r="G320" s="316"/>
      <c r="H320" s="433"/>
      <c r="I320" s="216">
        <f t="shared" si="71"/>
        <v>0</v>
      </c>
      <c r="J320" s="50"/>
      <c r="K320" s="217"/>
      <c r="L320" s="51"/>
      <c r="M320" s="26">
        <f t="shared" si="72"/>
        <v>0</v>
      </c>
      <c r="N320" s="46" t="str">
        <f t="shared" si="67"/>
        <v xml:space="preserve"> </v>
      </c>
      <c r="O320" s="47">
        <f t="shared" si="73"/>
        <v>0</v>
      </c>
      <c r="P320" s="52"/>
      <c r="Q320" s="52"/>
      <c r="R320" s="215">
        <f t="shared" si="74"/>
        <v>0</v>
      </c>
      <c r="S320" s="228" t="str">
        <f t="shared" si="68"/>
        <v/>
      </c>
      <c r="T320" s="48" t="str">
        <f t="shared" si="75"/>
        <v/>
      </c>
      <c r="U320" s="320"/>
      <c r="V320" s="320"/>
      <c r="W320" s="320"/>
      <c r="X320" s="244"/>
      <c r="Z320" s="247">
        <f t="shared" si="76"/>
        <v>0</v>
      </c>
      <c r="AA320" s="30">
        <f t="shared" si="69"/>
        <v>0</v>
      </c>
      <c r="AB320" s="28">
        <f t="shared" si="77"/>
        <v>0</v>
      </c>
      <c r="AC320" s="28">
        <f t="shared" si="70"/>
        <v>0</v>
      </c>
      <c r="AE320" s="247" t="str">
        <f t="shared" si="78"/>
        <v/>
      </c>
      <c r="AF320" s="30" t="str">
        <f t="shared" si="79"/>
        <v/>
      </c>
      <c r="AG320" s="28" t="str">
        <f t="shared" si="80"/>
        <v/>
      </c>
    </row>
    <row r="321" spans="1:33" ht="12.75" customHeight="1" x14ac:dyDescent="0.25">
      <c r="A321" s="274">
        <f t="shared" si="81"/>
        <v>309</v>
      </c>
      <c r="B321" s="50"/>
      <c r="C321" s="631"/>
      <c r="D321" s="632"/>
      <c r="E321" s="631"/>
      <c r="F321" s="632"/>
      <c r="G321" s="316"/>
      <c r="H321" s="433"/>
      <c r="I321" s="216">
        <f t="shared" si="71"/>
        <v>0</v>
      </c>
      <c r="J321" s="50"/>
      <c r="K321" s="217"/>
      <c r="L321" s="51"/>
      <c r="M321" s="26">
        <f t="shared" si="72"/>
        <v>0</v>
      </c>
      <c r="N321" s="46" t="str">
        <f t="shared" si="67"/>
        <v xml:space="preserve"> </v>
      </c>
      <c r="O321" s="47">
        <f t="shared" si="73"/>
        <v>0</v>
      </c>
      <c r="P321" s="52"/>
      <c r="Q321" s="52"/>
      <c r="R321" s="215">
        <f t="shared" si="74"/>
        <v>0</v>
      </c>
      <c r="S321" s="228" t="str">
        <f t="shared" si="68"/>
        <v/>
      </c>
      <c r="T321" s="48" t="str">
        <f t="shared" si="75"/>
        <v/>
      </c>
      <c r="U321" s="320"/>
      <c r="V321" s="320"/>
      <c r="W321" s="320"/>
      <c r="X321" s="244"/>
      <c r="Z321" s="247">
        <f t="shared" si="76"/>
        <v>0</v>
      </c>
      <c r="AA321" s="30">
        <f t="shared" si="69"/>
        <v>0</v>
      </c>
      <c r="AB321" s="28">
        <f t="shared" si="77"/>
        <v>0</v>
      </c>
      <c r="AC321" s="28">
        <f t="shared" si="70"/>
        <v>0</v>
      </c>
      <c r="AE321" s="247" t="str">
        <f t="shared" si="78"/>
        <v/>
      </c>
      <c r="AF321" s="30" t="str">
        <f t="shared" si="79"/>
        <v/>
      </c>
      <c r="AG321" s="28" t="str">
        <f t="shared" si="80"/>
        <v/>
      </c>
    </row>
    <row r="322" spans="1:33" ht="12.75" customHeight="1" x14ac:dyDescent="0.25">
      <c r="A322" s="274">
        <f t="shared" si="81"/>
        <v>310</v>
      </c>
      <c r="B322" s="50"/>
      <c r="C322" s="631"/>
      <c r="D322" s="632"/>
      <c r="E322" s="631"/>
      <c r="F322" s="632"/>
      <c r="G322" s="316"/>
      <c r="H322" s="433"/>
      <c r="I322" s="216">
        <f t="shared" si="71"/>
        <v>0</v>
      </c>
      <c r="J322" s="50"/>
      <c r="K322" s="217"/>
      <c r="L322" s="51"/>
      <c r="M322" s="26">
        <f t="shared" si="72"/>
        <v>0</v>
      </c>
      <c r="N322" s="46" t="str">
        <f t="shared" si="67"/>
        <v xml:space="preserve"> </v>
      </c>
      <c r="O322" s="47">
        <f t="shared" si="73"/>
        <v>0</v>
      </c>
      <c r="P322" s="52"/>
      <c r="Q322" s="52"/>
      <c r="R322" s="215">
        <f t="shared" si="74"/>
        <v>0</v>
      </c>
      <c r="S322" s="228" t="str">
        <f t="shared" si="68"/>
        <v/>
      </c>
      <c r="T322" s="48" t="str">
        <f t="shared" si="75"/>
        <v/>
      </c>
      <c r="U322" s="320"/>
      <c r="V322" s="320"/>
      <c r="W322" s="320"/>
      <c r="X322" s="244"/>
      <c r="Z322" s="247">
        <f t="shared" si="76"/>
        <v>0</v>
      </c>
      <c r="AA322" s="30">
        <f t="shared" si="69"/>
        <v>0</v>
      </c>
      <c r="AB322" s="28">
        <f t="shared" si="77"/>
        <v>0</v>
      </c>
      <c r="AC322" s="28">
        <f t="shared" si="70"/>
        <v>0</v>
      </c>
      <c r="AE322" s="247" t="str">
        <f t="shared" si="78"/>
        <v/>
      </c>
      <c r="AF322" s="30" t="str">
        <f t="shared" si="79"/>
        <v/>
      </c>
      <c r="AG322" s="28" t="str">
        <f t="shared" si="80"/>
        <v/>
      </c>
    </row>
    <row r="323" spans="1:33" ht="12.75" customHeight="1" x14ac:dyDescent="0.25">
      <c r="A323" s="274">
        <f t="shared" si="81"/>
        <v>311</v>
      </c>
      <c r="B323" s="50"/>
      <c r="C323" s="631"/>
      <c r="D323" s="632"/>
      <c r="E323" s="631"/>
      <c r="F323" s="632"/>
      <c r="G323" s="316"/>
      <c r="H323" s="433"/>
      <c r="I323" s="216">
        <f t="shared" si="71"/>
        <v>0</v>
      </c>
      <c r="J323" s="50"/>
      <c r="K323" s="217"/>
      <c r="L323" s="51"/>
      <c r="M323" s="26">
        <f t="shared" si="72"/>
        <v>0</v>
      </c>
      <c r="N323" s="46" t="str">
        <f t="shared" si="67"/>
        <v xml:space="preserve"> </v>
      </c>
      <c r="O323" s="47">
        <f t="shared" si="73"/>
        <v>0</v>
      </c>
      <c r="P323" s="52"/>
      <c r="Q323" s="52"/>
      <c r="R323" s="215">
        <f t="shared" si="74"/>
        <v>0</v>
      </c>
      <c r="S323" s="228" t="str">
        <f t="shared" si="68"/>
        <v/>
      </c>
      <c r="T323" s="48" t="str">
        <f t="shared" si="75"/>
        <v/>
      </c>
      <c r="U323" s="320"/>
      <c r="V323" s="320"/>
      <c r="W323" s="320"/>
      <c r="X323" s="244"/>
      <c r="Z323" s="247">
        <f t="shared" si="76"/>
        <v>0</v>
      </c>
      <c r="AA323" s="30">
        <f t="shared" si="69"/>
        <v>0</v>
      </c>
      <c r="AB323" s="28">
        <f t="shared" si="77"/>
        <v>0</v>
      </c>
      <c r="AC323" s="28">
        <f t="shared" si="70"/>
        <v>0</v>
      </c>
      <c r="AE323" s="247" t="str">
        <f t="shared" si="78"/>
        <v/>
      </c>
      <c r="AF323" s="30" t="str">
        <f t="shared" si="79"/>
        <v/>
      </c>
      <c r="AG323" s="28" t="str">
        <f t="shared" si="80"/>
        <v/>
      </c>
    </row>
    <row r="324" spans="1:33" ht="12.75" customHeight="1" x14ac:dyDescent="0.25">
      <c r="A324" s="274">
        <f t="shared" si="81"/>
        <v>312</v>
      </c>
      <c r="B324" s="50"/>
      <c r="C324" s="631"/>
      <c r="D324" s="632"/>
      <c r="E324" s="631"/>
      <c r="F324" s="632"/>
      <c r="G324" s="316"/>
      <c r="H324" s="433"/>
      <c r="I324" s="216">
        <f t="shared" si="71"/>
        <v>0</v>
      </c>
      <c r="J324" s="50"/>
      <c r="K324" s="217"/>
      <c r="L324" s="51"/>
      <c r="M324" s="26">
        <f t="shared" si="72"/>
        <v>0</v>
      </c>
      <c r="N324" s="46" t="str">
        <f t="shared" si="67"/>
        <v xml:space="preserve"> </v>
      </c>
      <c r="O324" s="47">
        <f t="shared" si="73"/>
        <v>0</v>
      </c>
      <c r="P324" s="52"/>
      <c r="Q324" s="52"/>
      <c r="R324" s="215">
        <f t="shared" si="74"/>
        <v>0</v>
      </c>
      <c r="S324" s="228" t="str">
        <f t="shared" si="68"/>
        <v/>
      </c>
      <c r="T324" s="48" t="str">
        <f t="shared" si="75"/>
        <v/>
      </c>
      <c r="U324" s="320"/>
      <c r="V324" s="320"/>
      <c r="W324" s="320"/>
      <c r="X324" s="244"/>
      <c r="Z324" s="247">
        <f t="shared" si="76"/>
        <v>0</v>
      </c>
      <c r="AA324" s="30">
        <f t="shared" si="69"/>
        <v>0</v>
      </c>
      <c r="AB324" s="28">
        <f t="shared" si="77"/>
        <v>0</v>
      </c>
      <c r="AC324" s="28">
        <f t="shared" si="70"/>
        <v>0</v>
      </c>
      <c r="AE324" s="247" t="str">
        <f t="shared" si="78"/>
        <v/>
      </c>
      <c r="AF324" s="30" t="str">
        <f t="shared" si="79"/>
        <v/>
      </c>
      <c r="AG324" s="28" t="str">
        <f t="shared" si="80"/>
        <v/>
      </c>
    </row>
    <row r="325" spans="1:33" ht="12.75" customHeight="1" x14ac:dyDescent="0.25">
      <c r="A325" s="274">
        <f t="shared" si="81"/>
        <v>313</v>
      </c>
      <c r="B325" s="50"/>
      <c r="C325" s="631"/>
      <c r="D325" s="632"/>
      <c r="E325" s="631"/>
      <c r="F325" s="632"/>
      <c r="G325" s="316"/>
      <c r="H325" s="433"/>
      <c r="I325" s="216">
        <f t="shared" si="71"/>
        <v>0</v>
      </c>
      <c r="J325" s="50"/>
      <c r="K325" s="217"/>
      <c r="L325" s="51"/>
      <c r="M325" s="26">
        <f t="shared" si="72"/>
        <v>0</v>
      </c>
      <c r="N325" s="46" t="str">
        <f t="shared" si="67"/>
        <v xml:space="preserve"> </v>
      </c>
      <c r="O325" s="47">
        <f t="shared" si="73"/>
        <v>0</v>
      </c>
      <c r="P325" s="52"/>
      <c r="Q325" s="52"/>
      <c r="R325" s="215">
        <f t="shared" si="74"/>
        <v>0</v>
      </c>
      <c r="S325" s="228" t="str">
        <f t="shared" si="68"/>
        <v/>
      </c>
      <c r="T325" s="48" t="str">
        <f t="shared" si="75"/>
        <v/>
      </c>
      <c r="U325" s="320"/>
      <c r="V325" s="320"/>
      <c r="W325" s="320"/>
      <c r="X325" s="244"/>
      <c r="Z325" s="247">
        <f t="shared" si="76"/>
        <v>0</v>
      </c>
      <c r="AA325" s="30">
        <f t="shared" si="69"/>
        <v>0</v>
      </c>
      <c r="AB325" s="28">
        <f t="shared" si="77"/>
        <v>0</v>
      </c>
      <c r="AC325" s="28">
        <f t="shared" si="70"/>
        <v>0</v>
      </c>
      <c r="AE325" s="247" t="str">
        <f t="shared" si="78"/>
        <v/>
      </c>
      <c r="AF325" s="30" t="str">
        <f t="shared" si="79"/>
        <v/>
      </c>
      <c r="AG325" s="28" t="str">
        <f t="shared" si="80"/>
        <v/>
      </c>
    </row>
    <row r="326" spans="1:33" ht="12.75" customHeight="1" x14ac:dyDescent="0.25">
      <c r="A326" s="274">
        <f t="shared" si="81"/>
        <v>314</v>
      </c>
      <c r="B326" s="50"/>
      <c r="C326" s="631"/>
      <c r="D326" s="632"/>
      <c r="E326" s="631"/>
      <c r="F326" s="632"/>
      <c r="G326" s="316"/>
      <c r="H326" s="433"/>
      <c r="I326" s="216">
        <f t="shared" si="71"/>
        <v>0</v>
      </c>
      <c r="J326" s="50"/>
      <c r="K326" s="217"/>
      <c r="L326" s="51"/>
      <c r="M326" s="26">
        <f t="shared" si="72"/>
        <v>0</v>
      </c>
      <c r="N326" s="46" t="str">
        <f t="shared" si="67"/>
        <v xml:space="preserve"> </v>
      </c>
      <c r="O326" s="47">
        <f t="shared" si="73"/>
        <v>0</v>
      </c>
      <c r="P326" s="52"/>
      <c r="Q326" s="52"/>
      <c r="R326" s="215">
        <f t="shared" si="74"/>
        <v>0</v>
      </c>
      <c r="S326" s="228" t="str">
        <f t="shared" si="68"/>
        <v/>
      </c>
      <c r="T326" s="48" t="str">
        <f t="shared" si="75"/>
        <v/>
      </c>
      <c r="U326" s="320"/>
      <c r="V326" s="320"/>
      <c r="W326" s="320"/>
      <c r="X326" s="244"/>
      <c r="Z326" s="247">
        <f t="shared" si="76"/>
        <v>0</v>
      </c>
      <c r="AA326" s="30">
        <f t="shared" si="69"/>
        <v>0</v>
      </c>
      <c r="AB326" s="28">
        <f t="shared" si="77"/>
        <v>0</v>
      </c>
      <c r="AC326" s="28">
        <f t="shared" si="70"/>
        <v>0</v>
      </c>
      <c r="AE326" s="247" t="str">
        <f t="shared" si="78"/>
        <v/>
      </c>
      <c r="AF326" s="30" t="str">
        <f t="shared" si="79"/>
        <v/>
      </c>
      <c r="AG326" s="28" t="str">
        <f t="shared" si="80"/>
        <v/>
      </c>
    </row>
    <row r="327" spans="1:33" ht="12.75" customHeight="1" x14ac:dyDescent="0.25">
      <c r="A327" s="274">
        <f t="shared" si="81"/>
        <v>315</v>
      </c>
      <c r="B327" s="50"/>
      <c r="C327" s="631"/>
      <c r="D327" s="632"/>
      <c r="E327" s="631"/>
      <c r="F327" s="632"/>
      <c r="G327" s="316"/>
      <c r="H327" s="433"/>
      <c r="I327" s="216">
        <f t="shared" si="71"/>
        <v>0</v>
      </c>
      <c r="J327" s="50"/>
      <c r="K327" s="217"/>
      <c r="L327" s="51"/>
      <c r="M327" s="26">
        <f t="shared" si="72"/>
        <v>0</v>
      </c>
      <c r="N327" s="46" t="str">
        <f t="shared" si="67"/>
        <v xml:space="preserve"> </v>
      </c>
      <c r="O327" s="47">
        <f t="shared" si="73"/>
        <v>0</v>
      </c>
      <c r="P327" s="52"/>
      <c r="Q327" s="52"/>
      <c r="R327" s="215">
        <f t="shared" si="74"/>
        <v>0</v>
      </c>
      <c r="S327" s="228" t="str">
        <f t="shared" si="68"/>
        <v/>
      </c>
      <c r="T327" s="48" t="str">
        <f t="shared" si="75"/>
        <v/>
      </c>
      <c r="U327" s="320"/>
      <c r="V327" s="320"/>
      <c r="W327" s="320"/>
      <c r="X327" s="244"/>
      <c r="Z327" s="247">
        <f t="shared" si="76"/>
        <v>0</v>
      </c>
      <c r="AA327" s="30">
        <f t="shared" si="69"/>
        <v>0</v>
      </c>
      <c r="AB327" s="28">
        <f t="shared" si="77"/>
        <v>0</v>
      </c>
      <c r="AC327" s="28">
        <f t="shared" si="70"/>
        <v>0</v>
      </c>
      <c r="AE327" s="247" t="str">
        <f t="shared" si="78"/>
        <v/>
      </c>
      <c r="AF327" s="30" t="str">
        <f t="shared" si="79"/>
        <v/>
      </c>
      <c r="AG327" s="28" t="str">
        <f t="shared" si="80"/>
        <v/>
      </c>
    </row>
    <row r="328" spans="1:33" ht="12.75" customHeight="1" x14ac:dyDescent="0.25">
      <c r="A328" s="274">
        <f t="shared" si="81"/>
        <v>316</v>
      </c>
      <c r="B328" s="50"/>
      <c r="C328" s="631"/>
      <c r="D328" s="632"/>
      <c r="E328" s="631"/>
      <c r="F328" s="632"/>
      <c r="G328" s="316"/>
      <c r="H328" s="433"/>
      <c r="I328" s="216">
        <f t="shared" si="71"/>
        <v>0</v>
      </c>
      <c r="J328" s="50"/>
      <c r="K328" s="217"/>
      <c r="L328" s="51"/>
      <c r="M328" s="26">
        <f t="shared" si="72"/>
        <v>0</v>
      </c>
      <c r="N328" s="46" t="str">
        <f t="shared" si="67"/>
        <v xml:space="preserve"> </v>
      </c>
      <c r="O328" s="47">
        <f t="shared" si="73"/>
        <v>0</v>
      </c>
      <c r="P328" s="52"/>
      <c r="Q328" s="52"/>
      <c r="R328" s="215">
        <f t="shared" si="74"/>
        <v>0</v>
      </c>
      <c r="S328" s="228" t="str">
        <f t="shared" si="68"/>
        <v/>
      </c>
      <c r="T328" s="48" t="str">
        <f t="shared" si="75"/>
        <v/>
      </c>
      <c r="U328" s="320"/>
      <c r="V328" s="320"/>
      <c r="W328" s="320"/>
      <c r="X328" s="244"/>
      <c r="Z328" s="247">
        <f t="shared" si="76"/>
        <v>0</v>
      </c>
      <c r="AA328" s="30">
        <f t="shared" si="69"/>
        <v>0</v>
      </c>
      <c r="AB328" s="28">
        <f t="shared" si="77"/>
        <v>0</v>
      </c>
      <c r="AC328" s="28">
        <f t="shared" si="70"/>
        <v>0</v>
      </c>
      <c r="AE328" s="247" t="str">
        <f t="shared" si="78"/>
        <v/>
      </c>
      <c r="AF328" s="30" t="str">
        <f t="shared" si="79"/>
        <v/>
      </c>
      <c r="AG328" s="28" t="str">
        <f t="shared" si="80"/>
        <v/>
      </c>
    </row>
    <row r="329" spans="1:33" ht="12.75" customHeight="1" x14ac:dyDescent="0.25">
      <c r="A329" s="274">
        <f t="shared" si="81"/>
        <v>317</v>
      </c>
      <c r="B329" s="50"/>
      <c r="C329" s="631"/>
      <c r="D329" s="632"/>
      <c r="E329" s="631"/>
      <c r="F329" s="632"/>
      <c r="G329" s="316"/>
      <c r="H329" s="433"/>
      <c r="I329" s="216">
        <f t="shared" si="71"/>
        <v>0</v>
      </c>
      <c r="J329" s="50"/>
      <c r="K329" s="217"/>
      <c r="L329" s="51"/>
      <c r="M329" s="26">
        <f t="shared" si="72"/>
        <v>0</v>
      </c>
      <c r="N329" s="46" t="str">
        <f t="shared" si="67"/>
        <v xml:space="preserve"> </v>
      </c>
      <c r="O329" s="47">
        <f t="shared" si="73"/>
        <v>0</v>
      </c>
      <c r="P329" s="52"/>
      <c r="Q329" s="52"/>
      <c r="R329" s="215">
        <f t="shared" si="74"/>
        <v>0</v>
      </c>
      <c r="S329" s="228" t="str">
        <f t="shared" si="68"/>
        <v/>
      </c>
      <c r="T329" s="48" t="str">
        <f t="shared" si="75"/>
        <v/>
      </c>
      <c r="U329" s="320"/>
      <c r="V329" s="320"/>
      <c r="W329" s="320"/>
      <c r="X329" s="244"/>
      <c r="Z329" s="247">
        <f t="shared" si="76"/>
        <v>0</v>
      </c>
      <c r="AA329" s="30">
        <f t="shared" si="69"/>
        <v>0</v>
      </c>
      <c r="AB329" s="28">
        <f t="shared" si="77"/>
        <v>0</v>
      </c>
      <c r="AC329" s="28">
        <f t="shared" si="70"/>
        <v>0</v>
      </c>
      <c r="AE329" s="247" t="str">
        <f t="shared" si="78"/>
        <v/>
      </c>
      <c r="AF329" s="30" t="str">
        <f t="shared" si="79"/>
        <v/>
      </c>
      <c r="AG329" s="28" t="str">
        <f t="shared" si="80"/>
        <v/>
      </c>
    </row>
    <row r="330" spans="1:33" ht="12.75" customHeight="1" x14ac:dyDescent="0.25">
      <c r="A330" s="274">
        <f t="shared" si="81"/>
        <v>318</v>
      </c>
      <c r="B330" s="50"/>
      <c r="C330" s="631"/>
      <c r="D330" s="632"/>
      <c r="E330" s="631"/>
      <c r="F330" s="632"/>
      <c r="G330" s="316"/>
      <c r="H330" s="433"/>
      <c r="I330" s="216">
        <f t="shared" si="71"/>
        <v>0</v>
      </c>
      <c r="J330" s="50"/>
      <c r="K330" s="217"/>
      <c r="L330" s="51"/>
      <c r="M330" s="26">
        <f t="shared" si="72"/>
        <v>0</v>
      </c>
      <c r="N330" s="46" t="str">
        <f t="shared" si="67"/>
        <v xml:space="preserve"> </v>
      </c>
      <c r="O330" s="47">
        <f t="shared" si="73"/>
        <v>0</v>
      </c>
      <c r="P330" s="52"/>
      <c r="Q330" s="52"/>
      <c r="R330" s="215">
        <f t="shared" si="74"/>
        <v>0</v>
      </c>
      <c r="S330" s="228" t="str">
        <f t="shared" si="68"/>
        <v/>
      </c>
      <c r="T330" s="48" t="str">
        <f t="shared" si="75"/>
        <v/>
      </c>
      <c r="U330" s="320"/>
      <c r="V330" s="320"/>
      <c r="W330" s="320"/>
      <c r="X330" s="244"/>
      <c r="Z330" s="247">
        <f t="shared" si="76"/>
        <v>0</v>
      </c>
      <c r="AA330" s="30">
        <f t="shared" si="69"/>
        <v>0</v>
      </c>
      <c r="AB330" s="28">
        <f t="shared" si="77"/>
        <v>0</v>
      </c>
      <c r="AC330" s="28">
        <f t="shared" si="70"/>
        <v>0</v>
      </c>
      <c r="AE330" s="247" t="str">
        <f t="shared" si="78"/>
        <v/>
      </c>
      <c r="AF330" s="30" t="str">
        <f t="shared" si="79"/>
        <v/>
      </c>
      <c r="AG330" s="28" t="str">
        <f t="shared" si="80"/>
        <v/>
      </c>
    </row>
    <row r="331" spans="1:33" ht="12.75" customHeight="1" x14ac:dyDescent="0.25">
      <c r="A331" s="274">
        <f t="shared" si="81"/>
        <v>319</v>
      </c>
      <c r="B331" s="50"/>
      <c r="C331" s="631"/>
      <c r="D331" s="632"/>
      <c r="E331" s="631"/>
      <c r="F331" s="632"/>
      <c r="G331" s="316"/>
      <c r="H331" s="433"/>
      <c r="I331" s="216">
        <f t="shared" si="71"/>
        <v>0</v>
      </c>
      <c r="J331" s="50"/>
      <c r="K331" s="217"/>
      <c r="L331" s="51"/>
      <c r="M331" s="26">
        <f t="shared" si="72"/>
        <v>0</v>
      </c>
      <c r="N331" s="46" t="str">
        <f t="shared" si="67"/>
        <v xml:space="preserve"> </v>
      </c>
      <c r="O331" s="47">
        <f t="shared" si="73"/>
        <v>0</v>
      </c>
      <c r="P331" s="52"/>
      <c r="Q331" s="52"/>
      <c r="R331" s="215">
        <f t="shared" si="74"/>
        <v>0</v>
      </c>
      <c r="S331" s="228" t="str">
        <f t="shared" si="68"/>
        <v/>
      </c>
      <c r="T331" s="48" t="str">
        <f t="shared" si="75"/>
        <v/>
      </c>
      <c r="U331" s="320"/>
      <c r="V331" s="320"/>
      <c r="W331" s="320"/>
      <c r="X331" s="244"/>
      <c r="Z331" s="247">
        <f t="shared" si="76"/>
        <v>0</v>
      </c>
      <c r="AA331" s="30">
        <f t="shared" si="69"/>
        <v>0</v>
      </c>
      <c r="AB331" s="28">
        <f t="shared" si="77"/>
        <v>0</v>
      </c>
      <c r="AC331" s="28">
        <f t="shared" si="70"/>
        <v>0</v>
      </c>
      <c r="AE331" s="247" t="str">
        <f t="shared" si="78"/>
        <v/>
      </c>
      <c r="AF331" s="30" t="str">
        <f t="shared" si="79"/>
        <v/>
      </c>
      <c r="AG331" s="28" t="str">
        <f t="shared" si="80"/>
        <v/>
      </c>
    </row>
    <row r="332" spans="1:33" ht="12.75" customHeight="1" x14ac:dyDescent="0.25">
      <c r="A332" s="274">
        <f t="shared" si="81"/>
        <v>320</v>
      </c>
      <c r="B332" s="50"/>
      <c r="C332" s="631"/>
      <c r="D332" s="632"/>
      <c r="E332" s="631"/>
      <c r="F332" s="632"/>
      <c r="G332" s="316"/>
      <c r="H332" s="433"/>
      <c r="I332" s="216">
        <f t="shared" si="71"/>
        <v>0</v>
      </c>
      <c r="J332" s="50"/>
      <c r="K332" s="217"/>
      <c r="L332" s="51"/>
      <c r="M332" s="26">
        <f t="shared" si="72"/>
        <v>0</v>
      </c>
      <c r="N332" s="46" t="str">
        <f t="shared" si="67"/>
        <v xml:space="preserve"> </v>
      </c>
      <c r="O332" s="47">
        <f t="shared" si="73"/>
        <v>0</v>
      </c>
      <c r="P332" s="52"/>
      <c r="Q332" s="52"/>
      <c r="R332" s="215">
        <f t="shared" si="74"/>
        <v>0</v>
      </c>
      <c r="S332" s="228" t="str">
        <f t="shared" si="68"/>
        <v/>
      </c>
      <c r="T332" s="48" t="str">
        <f t="shared" si="75"/>
        <v/>
      </c>
      <c r="U332" s="320"/>
      <c r="V332" s="320"/>
      <c r="W332" s="320"/>
      <c r="X332" s="244"/>
      <c r="Z332" s="247">
        <f t="shared" si="76"/>
        <v>0</v>
      </c>
      <c r="AA332" s="30">
        <f t="shared" si="69"/>
        <v>0</v>
      </c>
      <c r="AB332" s="28">
        <f t="shared" si="77"/>
        <v>0</v>
      </c>
      <c r="AC332" s="28">
        <f t="shared" si="70"/>
        <v>0</v>
      </c>
      <c r="AE332" s="247" t="str">
        <f t="shared" si="78"/>
        <v/>
      </c>
      <c r="AF332" s="30" t="str">
        <f t="shared" si="79"/>
        <v/>
      </c>
      <c r="AG332" s="28" t="str">
        <f t="shared" si="80"/>
        <v/>
      </c>
    </row>
    <row r="333" spans="1:33" ht="12.75" customHeight="1" x14ac:dyDescent="0.25">
      <c r="A333" s="274">
        <f t="shared" si="81"/>
        <v>321</v>
      </c>
      <c r="B333" s="50"/>
      <c r="C333" s="631"/>
      <c r="D333" s="632"/>
      <c r="E333" s="631"/>
      <c r="F333" s="632"/>
      <c r="G333" s="316"/>
      <c r="H333" s="433"/>
      <c r="I333" s="216">
        <f t="shared" si="71"/>
        <v>0</v>
      </c>
      <c r="J333" s="50"/>
      <c r="K333" s="217"/>
      <c r="L333" s="51"/>
      <c r="M333" s="26">
        <f t="shared" si="72"/>
        <v>0</v>
      </c>
      <c r="N333" s="46" t="str">
        <f t="shared" ref="N333:N396" si="82">IF(K333&lt;=0.5,IF(M333&gt;0.5,"Fail"," "),IF(K333&lt;=0.8,IF(M333&gt;0.8,"Fail"," ")," "))</f>
        <v xml:space="preserve"> </v>
      </c>
      <c r="O333" s="47">
        <f t="shared" si="73"/>
        <v>0</v>
      </c>
      <c r="P333" s="52"/>
      <c r="Q333" s="52"/>
      <c r="R333" s="215">
        <f t="shared" si="74"/>
        <v>0</v>
      </c>
      <c r="S333" s="228" t="str">
        <f t="shared" ref="S333:S396" si="83">IF(J333&gt;0,IF(R333*12&gt;L333,"Fail",""),"")</f>
        <v/>
      </c>
      <c r="T333" s="48" t="str">
        <f t="shared" si="75"/>
        <v/>
      </c>
      <c r="U333" s="320"/>
      <c r="V333" s="320"/>
      <c r="W333" s="320"/>
      <c r="X333" s="244"/>
      <c r="Z333" s="247">
        <f t="shared" si="76"/>
        <v>0</v>
      </c>
      <c r="AA333" s="30">
        <f t="shared" ref="AA333:AA396" si="84">IF(I333=1,$M$7,IF(I333=2,$N$7,IF(I333=3,$O$7,IF(I333=4,$P$7,IF(I333=5,$Q$7,IF(I333=6,$R$7,IF(I333=7,$S$7,IF(I333=8,$T$7,Z333))))))))</f>
        <v>0</v>
      </c>
      <c r="AB333" s="28">
        <f t="shared" si="77"/>
        <v>0</v>
      </c>
      <c r="AC333" s="28">
        <f t="shared" ref="AC333:AC396" si="85">(K333*AA333)</f>
        <v>0</v>
      </c>
      <c r="AE333" s="247" t="str">
        <f t="shared" si="78"/>
        <v/>
      </c>
      <c r="AF333" s="30" t="str">
        <f t="shared" si="79"/>
        <v/>
      </c>
      <c r="AG333" s="28" t="str">
        <f t="shared" si="80"/>
        <v/>
      </c>
    </row>
    <row r="334" spans="1:33" ht="12.75" customHeight="1" x14ac:dyDescent="0.25">
      <c r="A334" s="274">
        <f t="shared" si="81"/>
        <v>322</v>
      </c>
      <c r="B334" s="50"/>
      <c r="C334" s="631"/>
      <c r="D334" s="632"/>
      <c r="E334" s="631"/>
      <c r="F334" s="632"/>
      <c r="G334" s="316"/>
      <c r="H334" s="433"/>
      <c r="I334" s="216">
        <f t="shared" ref="I334:I397" si="86">IF(C334&lt;&gt;"",IF(H334&lt;1,1,(H334*1.5)),0)</f>
        <v>0</v>
      </c>
      <c r="J334" s="50"/>
      <c r="K334" s="217"/>
      <c r="L334" s="51"/>
      <c r="M334" s="26">
        <f t="shared" ref="M334:M397" si="87">IF(OR(C334="VACANT",K334=0),0,(L334/AB334))</f>
        <v>0</v>
      </c>
      <c r="N334" s="46" t="str">
        <f t="shared" si="82"/>
        <v xml:space="preserve"> </v>
      </c>
      <c r="O334" s="47">
        <f t="shared" ref="O334:O397" si="88">+AC334/12*0.3</f>
        <v>0</v>
      </c>
      <c r="P334" s="52"/>
      <c r="Q334" s="52"/>
      <c r="R334" s="215">
        <f t="shared" ref="R334:R397" si="89">P334-Q334</f>
        <v>0</v>
      </c>
      <c r="S334" s="228" t="str">
        <f t="shared" si="83"/>
        <v/>
      </c>
      <c r="T334" s="48" t="str">
        <f t="shared" ref="T334:T397" si="90">IF(C334="Vacant","",IF(R334&gt;0,IF(R334&gt;O334,"Fail",""),""))</f>
        <v/>
      </c>
      <c r="U334" s="320"/>
      <c r="V334" s="320"/>
      <c r="W334" s="320"/>
      <c r="X334" s="244"/>
      <c r="Z334" s="247">
        <f t="shared" ref="Z334:Z397" si="91">IF(I334=1.5,$M$8,IF(I334=2.5,$N$8,IF(I334=3.5,$O$8,IF(I334=4.5,$P$8,IF(I334=5.5,$Q$8,IF(I334=6.5,$R$8,IF(I334=7.5,$S$8,IF(I334=8.5,$T$8,0))))))))</f>
        <v>0</v>
      </c>
      <c r="AA334" s="30">
        <f t="shared" si="84"/>
        <v>0</v>
      </c>
      <c r="AB334" s="28">
        <f t="shared" ref="AB334:AB397" si="92">IF(J334=1,$M$7,IF(J334=2,$N$7,IF(J334=3,$O$7,IF(J334=4,$P$7,IF(J334=5,$Q$7,IF(J334=6,$R$7,IF(J334=7,$S$7,IF(J334=8,$T$7,0))))))))</f>
        <v>0</v>
      </c>
      <c r="AC334" s="28">
        <f t="shared" si="85"/>
        <v>0</v>
      </c>
      <c r="AE334" s="247" t="str">
        <f t="shared" ref="AE334:AE397" si="93">IF(Q334&gt;=1,1,"")</f>
        <v/>
      </c>
      <c r="AF334" s="30" t="str">
        <f t="shared" ref="AF334:AF397" si="94">IF(AE334=1,H334,"")</f>
        <v/>
      </c>
      <c r="AG334" s="28" t="str">
        <f t="shared" ref="AG334:AG397" si="95">IF(AE334=1,P334,"")</f>
        <v/>
      </c>
    </row>
    <row r="335" spans="1:33" ht="12.75" customHeight="1" x14ac:dyDescent="0.25">
      <c r="A335" s="274">
        <f t="shared" ref="A335:A398" si="96">A334+1</f>
        <v>323</v>
      </c>
      <c r="B335" s="50"/>
      <c r="C335" s="631"/>
      <c r="D335" s="632"/>
      <c r="E335" s="631"/>
      <c r="F335" s="632"/>
      <c r="G335" s="316"/>
      <c r="H335" s="433"/>
      <c r="I335" s="216">
        <f t="shared" si="86"/>
        <v>0</v>
      </c>
      <c r="J335" s="50"/>
      <c r="K335" s="217"/>
      <c r="L335" s="51"/>
      <c r="M335" s="26">
        <f t="shared" si="87"/>
        <v>0</v>
      </c>
      <c r="N335" s="46" t="str">
        <f t="shared" si="82"/>
        <v xml:space="preserve"> </v>
      </c>
      <c r="O335" s="47">
        <f t="shared" si="88"/>
        <v>0</v>
      </c>
      <c r="P335" s="52"/>
      <c r="Q335" s="52"/>
      <c r="R335" s="215">
        <f t="shared" si="89"/>
        <v>0</v>
      </c>
      <c r="S335" s="228" t="str">
        <f t="shared" si="83"/>
        <v/>
      </c>
      <c r="T335" s="48" t="str">
        <f t="shared" si="90"/>
        <v/>
      </c>
      <c r="U335" s="320"/>
      <c r="V335" s="320"/>
      <c r="W335" s="320"/>
      <c r="X335" s="244"/>
      <c r="Z335" s="247">
        <f t="shared" si="91"/>
        <v>0</v>
      </c>
      <c r="AA335" s="30">
        <f t="shared" si="84"/>
        <v>0</v>
      </c>
      <c r="AB335" s="28">
        <f t="shared" si="92"/>
        <v>0</v>
      </c>
      <c r="AC335" s="28">
        <f t="shared" si="85"/>
        <v>0</v>
      </c>
      <c r="AE335" s="247" t="str">
        <f t="shared" si="93"/>
        <v/>
      </c>
      <c r="AF335" s="30" t="str">
        <f t="shared" si="94"/>
        <v/>
      </c>
      <c r="AG335" s="28" t="str">
        <f t="shared" si="95"/>
        <v/>
      </c>
    </row>
    <row r="336" spans="1:33" ht="12.75" customHeight="1" x14ac:dyDescent="0.25">
      <c r="A336" s="274">
        <f t="shared" si="96"/>
        <v>324</v>
      </c>
      <c r="B336" s="50"/>
      <c r="C336" s="631"/>
      <c r="D336" s="632"/>
      <c r="E336" s="631"/>
      <c r="F336" s="632"/>
      <c r="G336" s="316"/>
      <c r="H336" s="433"/>
      <c r="I336" s="216">
        <f t="shared" si="86"/>
        <v>0</v>
      </c>
      <c r="J336" s="50"/>
      <c r="K336" s="217"/>
      <c r="L336" s="51"/>
      <c r="M336" s="26">
        <f t="shared" si="87"/>
        <v>0</v>
      </c>
      <c r="N336" s="46" t="str">
        <f t="shared" si="82"/>
        <v xml:space="preserve"> </v>
      </c>
      <c r="O336" s="47">
        <f t="shared" si="88"/>
        <v>0</v>
      </c>
      <c r="P336" s="52"/>
      <c r="Q336" s="52"/>
      <c r="R336" s="215">
        <f t="shared" si="89"/>
        <v>0</v>
      </c>
      <c r="S336" s="228" t="str">
        <f t="shared" si="83"/>
        <v/>
      </c>
      <c r="T336" s="48" t="str">
        <f t="shared" si="90"/>
        <v/>
      </c>
      <c r="U336" s="320"/>
      <c r="V336" s="320"/>
      <c r="W336" s="320"/>
      <c r="X336" s="244"/>
      <c r="Z336" s="247">
        <f t="shared" si="91"/>
        <v>0</v>
      </c>
      <c r="AA336" s="30">
        <f t="shared" si="84"/>
        <v>0</v>
      </c>
      <c r="AB336" s="28">
        <f t="shared" si="92"/>
        <v>0</v>
      </c>
      <c r="AC336" s="28">
        <f t="shared" si="85"/>
        <v>0</v>
      </c>
      <c r="AE336" s="247" t="str">
        <f t="shared" si="93"/>
        <v/>
      </c>
      <c r="AF336" s="30" t="str">
        <f t="shared" si="94"/>
        <v/>
      </c>
      <c r="AG336" s="28" t="str">
        <f t="shared" si="95"/>
        <v/>
      </c>
    </row>
    <row r="337" spans="1:33" ht="12.75" customHeight="1" x14ac:dyDescent="0.25">
      <c r="A337" s="274">
        <f t="shared" si="96"/>
        <v>325</v>
      </c>
      <c r="B337" s="50"/>
      <c r="C337" s="631"/>
      <c r="D337" s="632"/>
      <c r="E337" s="631"/>
      <c r="F337" s="632"/>
      <c r="G337" s="316"/>
      <c r="H337" s="433"/>
      <c r="I337" s="216">
        <f t="shared" si="86"/>
        <v>0</v>
      </c>
      <c r="J337" s="50"/>
      <c r="K337" s="217"/>
      <c r="L337" s="51"/>
      <c r="M337" s="26">
        <f t="shared" si="87"/>
        <v>0</v>
      </c>
      <c r="N337" s="46" t="str">
        <f t="shared" si="82"/>
        <v xml:space="preserve"> </v>
      </c>
      <c r="O337" s="47">
        <f t="shared" si="88"/>
        <v>0</v>
      </c>
      <c r="P337" s="52"/>
      <c r="Q337" s="52"/>
      <c r="R337" s="215">
        <f t="shared" si="89"/>
        <v>0</v>
      </c>
      <c r="S337" s="228" t="str">
        <f t="shared" si="83"/>
        <v/>
      </c>
      <c r="T337" s="48" t="str">
        <f t="shared" si="90"/>
        <v/>
      </c>
      <c r="U337" s="320"/>
      <c r="V337" s="320"/>
      <c r="W337" s="320"/>
      <c r="X337" s="244"/>
      <c r="Z337" s="247">
        <f t="shared" si="91"/>
        <v>0</v>
      </c>
      <c r="AA337" s="30">
        <f t="shared" si="84"/>
        <v>0</v>
      </c>
      <c r="AB337" s="28">
        <f t="shared" si="92"/>
        <v>0</v>
      </c>
      <c r="AC337" s="28">
        <f t="shared" si="85"/>
        <v>0</v>
      </c>
      <c r="AE337" s="247" t="str">
        <f t="shared" si="93"/>
        <v/>
      </c>
      <c r="AF337" s="30" t="str">
        <f t="shared" si="94"/>
        <v/>
      </c>
      <c r="AG337" s="28" t="str">
        <f t="shared" si="95"/>
        <v/>
      </c>
    </row>
    <row r="338" spans="1:33" ht="12.75" customHeight="1" x14ac:dyDescent="0.25">
      <c r="A338" s="274">
        <f t="shared" si="96"/>
        <v>326</v>
      </c>
      <c r="B338" s="50"/>
      <c r="C338" s="631"/>
      <c r="D338" s="632"/>
      <c r="E338" s="631"/>
      <c r="F338" s="632"/>
      <c r="G338" s="316"/>
      <c r="H338" s="433"/>
      <c r="I338" s="216">
        <f t="shared" si="86"/>
        <v>0</v>
      </c>
      <c r="J338" s="50"/>
      <c r="K338" s="217"/>
      <c r="L338" s="51"/>
      <c r="M338" s="26">
        <f t="shared" si="87"/>
        <v>0</v>
      </c>
      <c r="N338" s="46" t="str">
        <f t="shared" si="82"/>
        <v xml:space="preserve"> </v>
      </c>
      <c r="O338" s="47">
        <f t="shared" si="88"/>
        <v>0</v>
      </c>
      <c r="P338" s="52"/>
      <c r="Q338" s="52"/>
      <c r="R338" s="215">
        <f t="shared" si="89"/>
        <v>0</v>
      </c>
      <c r="S338" s="228" t="str">
        <f t="shared" si="83"/>
        <v/>
      </c>
      <c r="T338" s="48" t="str">
        <f t="shared" si="90"/>
        <v/>
      </c>
      <c r="U338" s="320"/>
      <c r="V338" s="320"/>
      <c r="W338" s="320"/>
      <c r="X338" s="244"/>
      <c r="Z338" s="247">
        <f t="shared" si="91"/>
        <v>0</v>
      </c>
      <c r="AA338" s="30">
        <f t="shared" si="84"/>
        <v>0</v>
      </c>
      <c r="AB338" s="28">
        <f t="shared" si="92"/>
        <v>0</v>
      </c>
      <c r="AC338" s="28">
        <f t="shared" si="85"/>
        <v>0</v>
      </c>
      <c r="AE338" s="247" t="str">
        <f t="shared" si="93"/>
        <v/>
      </c>
      <c r="AF338" s="30" t="str">
        <f t="shared" si="94"/>
        <v/>
      </c>
      <c r="AG338" s="28" t="str">
        <f t="shared" si="95"/>
        <v/>
      </c>
    </row>
    <row r="339" spans="1:33" ht="12.75" customHeight="1" x14ac:dyDescent="0.25">
      <c r="A339" s="274">
        <f t="shared" si="96"/>
        <v>327</v>
      </c>
      <c r="B339" s="50"/>
      <c r="C339" s="631"/>
      <c r="D339" s="632"/>
      <c r="E339" s="631"/>
      <c r="F339" s="632"/>
      <c r="G339" s="316"/>
      <c r="H339" s="433"/>
      <c r="I339" s="216">
        <f t="shared" si="86"/>
        <v>0</v>
      </c>
      <c r="J339" s="50"/>
      <c r="K339" s="217"/>
      <c r="L339" s="51"/>
      <c r="M339" s="26">
        <f t="shared" si="87"/>
        <v>0</v>
      </c>
      <c r="N339" s="46" t="str">
        <f t="shared" si="82"/>
        <v xml:space="preserve"> </v>
      </c>
      <c r="O339" s="47">
        <f t="shared" si="88"/>
        <v>0</v>
      </c>
      <c r="P339" s="52"/>
      <c r="Q339" s="52"/>
      <c r="R339" s="215">
        <f t="shared" si="89"/>
        <v>0</v>
      </c>
      <c r="S339" s="228" t="str">
        <f t="shared" si="83"/>
        <v/>
      </c>
      <c r="T339" s="48" t="str">
        <f t="shared" si="90"/>
        <v/>
      </c>
      <c r="U339" s="320"/>
      <c r="V339" s="320"/>
      <c r="W339" s="320"/>
      <c r="X339" s="244"/>
      <c r="Z339" s="247">
        <f t="shared" si="91"/>
        <v>0</v>
      </c>
      <c r="AA339" s="30">
        <f t="shared" si="84"/>
        <v>0</v>
      </c>
      <c r="AB339" s="28">
        <f t="shared" si="92"/>
        <v>0</v>
      </c>
      <c r="AC339" s="28">
        <f t="shared" si="85"/>
        <v>0</v>
      </c>
      <c r="AE339" s="247" t="str">
        <f t="shared" si="93"/>
        <v/>
      </c>
      <c r="AF339" s="30" t="str">
        <f t="shared" si="94"/>
        <v/>
      </c>
      <c r="AG339" s="28" t="str">
        <f t="shared" si="95"/>
        <v/>
      </c>
    </row>
    <row r="340" spans="1:33" ht="12.75" customHeight="1" x14ac:dyDescent="0.25">
      <c r="A340" s="274">
        <f t="shared" si="96"/>
        <v>328</v>
      </c>
      <c r="B340" s="50"/>
      <c r="C340" s="631"/>
      <c r="D340" s="632"/>
      <c r="E340" s="631"/>
      <c r="F340" s="632"/>
      <c r="G340" s="316"/>
      <c r="H340" s="433"/>
      <c r="I340" s="216">
        <f t="shared" si="86"/>
        <v>0</v>
      </c>
      <c r="J340" s="50"/>
      <c r="K340" s="217"/>
      <c r="L340" s="51"/>
      <c r="M340" s="26">
        <f t="shared" si="87"/>
        <v>0</v>
      </c>
      <c r="N340" s="46" t="str">
        <f t="shared" si="82"/>
        <v xml:space="preserve"> </v>
      </c>
      <c r="O340" s="47">
        <f t="shared" si="88"/>
        <v>0</v>
      </c>
      <c r="P340" s="52"/>
      <c r="Q340" s="52"/>
      <c r="R340" s="215">
        <f t="shared" si="89"/>
        <v>0</v>
      </c>
      <c r="S340" s="228" t="str">
        <f t="shared" si="83"/>
        <v/>
      </c>
      <c r="T340" s="48" t="str">
        <f t="shared" si="90"/>
        <v/>
      </c>
      <c r="U340" s="320"/>
      <c r="V340" s="320"/>
      <c r="W340" s="320"/>
      <c r="X340" s="244"/>
      <c r="Z340" s="247">
        <f t="shared" si="91"/>
        <v>0</v>
      </c>
      <c r="AA340" s="30">
        <f t="shared" si="84"/>
        <v>0</v>
      </c>
      <c r="AB340" s="28">
        <f t="shared" si="92"/>
        <v>0</v>
      </c>
      <c r="AC340" s="28">
        <f t="shared" si="85"/>
        <v>0</v>
      </c>
      <c r="AE340" s="247" t="str">
        <f t="shared" si="93"/>
        <v/>
      </c>
      <c r="AF340" s="30" t="str">
        <f t="shared" si="94"/>
        <v/>
      </c>
      <c r="AG340" s="28" t="str">
        <f t="shared" si="95"/>
        <v/>
      </c>
    </row>
    <row r="341" spans="1:33" ht="12.75" customHeight="1" x14ac:dyDescent="0.25">
      <c r="A341" s="274">
        <f t="shared" si="96"/>
        <v>329</v>
      </c>
      <c r="B341" s="50"/>
      <c r="C341" s="631"/>
      <c r="D341" s="632"/>
      <c r="E341" s="631"/>
      <c r="F341" s="632"/>
      <c r="G341" s="316"/>
      <c r="H341" s="433"/>
      <c r="I341" s="216">
        <f t="shared" si="86"/>
        <v>0</v>
      </c>
      <c r="J341" s="50"/>
      <c r="K341" s="217"/>
      <c r="L341" s="51"/>
      <c r="M341" s="26">
        <f t="shared" si="87"/>
        <v>0</v>
      </c>
      <c r="N341" s="46" t="str">
        <f t="shared" si="82"/>
        <v xml:space="preserve"> </v>
      </c>
      <c r="O341" s="47">
        <f t="shared" si="88"/>
        <v>0</v>
      </c>
      <c r="P341" s="52"/>
      <c r="Q341" s="52"/>
      <c r="R341" s="215">
        <f t="shared" si="89"/>
        <v>0</v>
      </c>
      <c r="S341" s="228" t="str">
        <f t="shared" si="83"/>
        <v/>
      </c>
      <c r="T341" s="48" t="str">
        <f t="shared" si="90"/>
        <v/>
      </c>
      <c r="U341" s="320"/>
      <c r="V341" s="320"/>
      <c r="W341" s="320"/>
      <c r="X341" s="244"/>
      <c r="Z341" s="247">
        <f t="shared" si="91"/>
        <v>0</v>
      </c>
      <c r="AA341" s="30">
        <f t="shared" si="84"/>
        <v>0</v>
      </c>
      <c r="AB341" s="28">
        <f t="shared" si="92"/>
        <v>0</v>
      </c>
      <c r="AC341" s="28">
        <f t="shared" si="85"/>
        <v>0</v>
      </c>
      <c r="AE341" s="247" t="str">
        <f t="shared" si="93"/>
        <v/>
      </c>
      <c r="AF341" s="30" t="str">
        <f t="shared" si="94"/>
        <v/>
      </c>
      <c r="AG341" s="28" t="str">
        <f t="shared" si="95"/>
        <v/>
      </c>
    </row>
    <row r="342" spans="1:33" ht="12.75" customHeight="1" x14ac:dyDescent="0.25">
      <c r="A342" s="274">
        <f t="shared" si="96"/>
        <v>330</v>
      </c>
      <c r="B342" s="50"/>
      <c r="C342" s="631"/>
      <c r="D342" s="632"/>
      <c r="E342" s="631"/>
      <c r="F342" s="632"/>
      <c r="G342" s="316"/>
      <c r="H342" s="433"/>
      <c r="I342" s="216">
        <f t="shared" si="86"/>
        <v>0</v>
      </c>
      <c r="J342" s="50"/>
      <c r="K342" s="217"/>
      <c r="L342" s="51"/>
      <c r="M342" s="26">
        <f t="shared" si="87"/>
        <v>0</v>
      </c>
      <c r="N342" s="46" t="str">
        <f t="shared" si="82"/>
        <v xml:space="preserve"> </v>
      </c>
      <c r="O342" s="47">
        <f t="shared" si="88"/>
        <v>0</v>
      </c>
      <c r="P342" s="52"/>
      <c r="Q342" s="52"/>
      <c r="R342" s="215">
        <f t="shared" si="89"/>
        <v>0</v>
      </c>
      <c r="S342" s="228" t="str">
        <f t="shared" si="83"/>
        <v/>
      </c>
      <c r="T342" s="48" t="str">
        <f t="shared" si="90"/>
        <v/>
      </c>
      <c r="U342" s="320"/>
      <c r="V342" s="320"/>
      <c r="W342" s="320"/>
      <c r="X342" s="244"/>
      <c r="Z342" s="247">
        <f t="shared" si="91"/>
        <v>0</v>
      </c>
      <c r="AA342" s="30">
        <f t="shared" si="84"/>
        <v>0</v>
      </c>
      <c r="AB342" s="28">
        <f t="shared" si="92"/>
        <v>0</v>
      </c>
      <c r="AC342" s="28">
        <f t="shared" si="85"/>
        <v>0</v>
      </c>
      <c r="AE342" s="247" t="str">
        <f t="shared" si="93"/>
        <v/>
      </c>
      <c r="AF342" s="30" t="str">
        <f t="shared" si="94"/>
        <v/>
      </c>
      <c r="AG342" s="28" t="str">
        <f t="shared" si="95"/>
        <v/>
      </c>
    </row>
    <row r="343" spans="1:33" ht="12.75" customHeight="1" x14ac:dyDescent="0.25">
      <c r="A343" s="274">
        <f t="shared" si="96"/>
        <v>331</v>
      </c>
      <c r="B343" s="50"/>
      <c r="C343" s="631"/>
      <c r="D343" s="632"/>
      <c r="E343" s="631"/>
      <c r="F343" s="632"/>
      <c r="G343" s="316"/>
      <c r="H343" s="433"/>
      <c r="I343" s="216">
        <f t="shared" si="86"/>
        <v>0</v>
      </c>
      <c r="J343" s="50"/>
      <c r="K343" s="217"/>
      <c r="L343" s="51"/>
      <c r="M343" s="26">
        <f t="shared" si="87"/>
        <v>0</v>
      </c>
      <c r="N343" s="46" t="str">
        <f t="shared" si="82"/>
        <v xml:space="preserve"> </v>
      </c>
      <c r="O343" s="47">
        <f t="shared" si="88"/>
        <v>0</v>
      </c>
      <c r="P343" s="52"/>
      <c r="Q343" s="52"/>
      <c r="R343" s="215">
        <f t="shared" si="89"/>
        <v>0</v>
      </c>
      <c r="S343" s="228" t="str">
        <f t="shared" si="83"/>
        <v/>
      </c>
      <c r="T343" s="48" t="str">
        <f t="shared" si="90"/>
        <v/>
      </c>
      <c r="U343" s="320"/>
      <c r="V343" s="320"/>
      <c r="W343" s="320"/>
      <c r="X343" s="244"/>
      <c r="Z343" s="247">
        <f t="shared" si="91"/>
        <v>0</v>
      </c>
      <c r="AA343" s="30">
        <f t="shared" si="84"/>
        <v>0</v>
      </c>
      <c r="AB343" s="28">
        <f t="shared" si="92"/>
        <v>0</v>
      </c>
      <c r="AC343" s="28">
        <f t="shared" si="85"/>
        <v>0</v>
      </c>
      <c r="AE343" s="247" t="str">
        <f t="shared" si="93"/>
        <v/>
      </c>
      <c r="AF343" s="30" t="str">
        <f t="shared" si="94"/>
        <v/>
      </c>
      <c r="AG343" s="28" t="str">
        <f t="shared" si="95"/>
        <v/>
      </c>
    </row>
    <row r="344" spans="1:33" ht="12.75" customHeight="1" x14ac:dyDescent="0.25">
      <c r="A344" s="274">
        <f t="shared" si="96"/>
        <v>332</v>
      </c>
      <c r="B344" s="50"/>
      <c r="C344" s="631"/>
      <c r="D344" s="632"/>
      <c r="E344" s="631"/>
      <c r="F344" s="632"/>
      <c r="G344" s="316"/>
      <c r="H344" s="433"/>
      <c r="I344" s="216">
        <f t="shared" si="86"/>
        <v>0</v>
      </c>
      <c r="J344" s="50"/>
      <c r="K344" s="217"/>
      <c r="L344" s="51"/>
      <c r="M344" s="26">
        <f t="shared" si="87"/>
        <v>0</v>
      </c>
      <c r="N344" s="46" t="str">
        <f t="shared" si="82"/>
        <v xml:space="preserve"> </v>
      </c>
      <c r="O344" s="47">
        <f t="shared" si="88"/>
        <v>0</v>
      </c>
      <c r="P344" s="52"/>
      <c r="Q344" s="52"/>
      <c r="R344" s="215">
        <f t="shared" si="89"/>
        <v>0</v>
      </c>
      <c r="S344" s="228" t="str">
        <f t="shared" si="83"/>
        <v/>
      </c>
      <c r="T344" s="48" t="str">
        <f t="shared" si="90"/>
        <v/>
      </c>
      <c r="U344" s="320"/>
      <c r="V344" s="320"/>
      <c r="W344" s="320"/>
      <c r="X344" s="244"/>
      <c r="Z344" s="247">
        <f t="shared" si="91"/>
        <v>0</v>
      </c>
      <c r="AA344" s="30">
        <f t="shared" si="84"/>
        <v>0</v>
      </c>
      <c r="AB344" s="28">
        <f t="shared" si="92"/>
        <v>0</v>
      </c>
      <c r="AC344" s="28">
        <f t="shared" si="85"/>
        <v>0</v>
      </c>
      <c r="AE344" s="247" t="str">
        <f t="shared" si="93"/>
        <v/>
      </c>
      <c r="AF344" s="30" t="str">
        <f t="shared" si="94"/>
        <v/>
      </c>
      <c r="AG344" s="28" t="str">
        <f t="shared" si="95"/>
        <v/>
      </c>
    </row>
    <row r="345" spans="1:33" ht="12.75" customHeight="1" x14ac:dyDescent="0.25">
      <c r="A345" s="274">
        <f t="shared" si="96"/>
        <v>333</v>
      </c>
      <c r="B345" s="50"/>
      <c r="C345" s="631"/>
      <c r="D345" s="632"/>
      <c r="E345" s="631"/>
      <c r="F345" s="632"/>
      <c r="G345" s="316"/>
      <c r="H345" s="433"/>
      <c r="I345" s="216">
        <f t="shared" si="86"/>
        <v>0</v>
      </c>
      <c r="J345" s="50"/>
      <c r="K345" s="217"/>
      <c r="L345" s="51"/>
      <c r="M345" s="26">
        <f t="shared" si="87"/>
        <v>0</v>
      </c>
      <c r="N345" s="46" t="str">
        <f t="shared" si="82"/>
        <v xml:space="preserve"> </v>
      </c>
      <c r="O345" s="47">
        <f t="shared" si="88"/>
        <v>0</v>
      </c>
      <c r="P345" s="52"/>
      <c r="Q345" s="52"/>
      <c r="R345" s="215">
        <f t="shared" si="89"/>
        <v>0</v>
      </c>
      <c r="S345" s="228" t="str">
        <f t="shared" si="83"/>
        <v/>
      </c>
      <c r="T345" s="48" t="str">
        <f t="shared" si="90"/>
        <v/>
      </c>
      <c r="U345" s="320"/>
      <c r="V345" s="320"/>
      <c r="W345" s="320"/>
      <c r="X345" s="244"/>
      <c r="Z345" s="247">
        <f t="shared" si="91"/>
        <v>0</v>
      </c>
      <c r="AA345" s="30">
        <f t="shared" si="84"/>
        <v>0</v>
      </c>
      <c r="AB345" s="28">
        <f t="shared" si="92"/>
        <v>0</v>
      </c>
      <c r="AC345" s="28">
        <f t="shared" si="85"/>
        <v>0</v>
      </c>
      <c r="AE345" s="247" t="str">
        <f t="shared" si="93"/>
        <v/>
      </c>
      <c r="AF345" s="30" t="str">
        <f t="shared" si="94"/>
        <v/>
      </c>
      <c r="AG345" s="28" t="str">
        <f t="shared" si="95"/>
        <v/>
      </c>
    </row>
    <row r="346" spans="1:33" ht="12.75" customHeight="1" x14ac:dyDescent="0.25">
      <c r="A346" s="274">
        <f t="shared" si="96"/>
        <v>334</v>
      </c>
      <c r="B346" s="50"/>
      <c r="C346" s="631"/>
      <c r="D346" s="632"/>
      <c r="E346" s="631"/>
      <c r="F346" s="632"/>
      <c r="G346" s="316"/>
      <c r="H346" s="433"/>
      <c r="I346" s="216">
        <f t="shared" si="86"/>
        <v>0</v>
      </c>
      <c r="J346" s="50"/>
      <c r="K346" s="217"/>
      <c r="L346" s="51"/>
      <c r="M346" s="26">
        <f t="shared" si="87"/>
        <v>0</v>
      </c>
      <c r="N346" s="46" t="str">
        <f t="shared" si="82"/>
        <v xml:space="preserve"> </v>
      </c>
      <c r="O346" s="47">
        <f t="shared" si="88"/>
        <v>0</v>
      </c>
      <c r="P346" s="52"/>
      <c r="Q346" s="52"/>
      <c r="R346" s="215">
        <f t="shared" si="89"/>
        <v>0</v>
      </c>
      <c r="S346" s="228" t="str">
        <f t="shared" si="83"/>
        <v/>
      </c>
      <c r="T346" s="48" t="str">
        <f t="shared" si="90"/>
        <v/>
      </c>
      <c r="U346" s="320"/>
      <c r="V346" s="320"/>
      <c r="W346" s="320"/>
      <c r="X346" s="244"/>
      <c r="Z346" s="247">
        <f t="shared" si="91"/>
        <v>0</v>
      </c>
      <c r="AA346" s="30">
        <f t="shared" si="84"/>
        <v>0</v>
      </c>
      <c r="AB346" s="28">
        <f t="shared" si="92"/>
        <v>0</v>
      </c>
      <c r="AC346" s="28">
        <f t="shared" si="85"/>
        <v>0</v>
      </c>
      <c r="AE346" s="247" t="str">
        <f t="shared" si="93"/>
        <v/>
      </c>
      <c r="AF346" s="30" t="str">
        <f t="shared" si="94"/>
        <v/>
      </c>
      <c r="AG346" s="28" t="str">
        <f t="shared" si="95"/>
        <v/>
      </c>
    </row>
    <row r="347" spans="1:33" ht="12.75" customHeight="1" x14ac:dyDescent="0.25">
      <c r="A347" s="274">
        <f t="shared" si="96"/>
        <v>335</v>
      </c>
      <c r="B347" s="50"/>
      <c r="C347" s="631"/>
      <c r="D347" s="632"/>
      <c r="E347" s="631"/>
      <c r="F347" s="632"/>
      <c r="G347" s="316"/>
      <c r="H347" s="433"/>
      <c r="I347" s="216">
        <f t="shared" si="86"/>
        <v>0</v>
      </c>
      <c r="J347" s="50"/>
      <c r="K347" s="217"/>
      <c r="L347" s="51"/>
      <c r="M347" s="26">
        <f t="shared" si="87"/>
        <v>0</v>
      </c>
      <c r="N347" s="46" t="str">
        <f t="shared" si="82"/>
        <v xml:space="preserve"> </v>
      </c>
      <c r="O347" s="47">
        <f t="shared" si="88"/>
        <v>0</v>
      </c>
      <c r="P347" s="52"/>
      <c r="Q347" s="52"/>
      <c r="R347" s="215">
        <f t="shared" si="89"/>
        <v>0</v>
      </c>
      <c r="S347" s="228" t="str">
        <f t="shared" si="83"/>
        <v/>
      </c>
      <c r="T347" s="48" t="str">
        <f t="shared" si="90"/>
        <v/>
      </c>
      <c r="U347" s="320"/>
      <c r="V347" s="320"/>
      <c r="W347" s="320"/>
      <c r="X347" s="244"/>
      <c r="Z347" s="247">
        <f t="shared" si="91"/>
        <v>0</v>
      </c>
      <c r="AA347" s="30">
        <f t="shared" si="84"/>
        <v>0</v>
      </c>
      <c r="AB347" s="28">
        <f t="shared" si="92"/>
        <v>0</v>
      </c>
      <c r="AC347" s="28">
        <f t="shared" si="85"/>
        <v>0</v>
      </c>
      <c r="AE347" s="247" t="str">
        <f t="shared" si="93"/>
        <v/>
      </c>
      <c r="AF347" s="30" t="str">
        <f t="shared" si="94"/>
        <v/>
      </c>
      <c r="AG347" s="28" t="str">
        <f t="shared" si="95"/>
        <v/>
      </c>
    </row>
    <row r="348" spans="1:33" ht="12.75" customHeight="1" x14ac:dyDescent="0.25">
      <c r="A348" s="274">
        <f t="shared" si="96"/>
        <v>336</v>
      </c>
      <c r="B348" s="50"/>
      <c r="C348" s="631"/>
      <c r="D348" s="632"/>
      <c r="E348" s="631"/>
      <c r="F348" s="632"/>
      <c r="G348" s="316"/>
      <c r="H348" s="433"/>
      <c r="I348" s="216">
        <f t="shared" si="86"/>
        <v>0</v>
      </c>
      <c r="J348" s="50"/>
      <c r="K348" s="217"/>
      <c r="L348" s="51"/>
      <c r="M348" s="26">
        <f t="shared" si="87"/>
        <v>0</v>
      </c>
      <c r="N348" s="46" t="str">
        <f t="shared" si="82"/>
        <v xml:space="preserve"> </v>
      </c>
      <c r="O348" s="47">
        <f t="shared" si="88"/>
        <v>0</v>
      </c>
      <c r="P348" s="52"/>
      <c r="Q348" s="52"/>
      <c r="R348" s="215">
        <f t="shared" si="89"/>
        <v>0</v>
      </c>
      <c r="S348" s="228" t="str">
        <f t="shared" si="83"/>
        <v/>
      </c>
      <c r="T348" s="48" t="str">
        <f t="shared" si="90"/>
        <v/>
      </c>
      <c r="U348" s="320"/>
      <c r="V348" s="320"/>
      <c r="W348" s="320"/>
      <c r="X348" s="244"/>
      <c r="Z348" s="247">
        <f t="shared" si="91"/>
        <v>0</v>
      </c>
      <c r="AA348" s="30">
        <f t="shared" si="84"/>
        <v>0</v>
      </c>
      <c r="AB348" s="28">
        <f t="shared" si="92"/>
        <v>0</v>
      </c>
      <c r="AC348" s="28">
        <f t="shared" si="85"/>
        <v>0</v>
      </c>
      <c r="AE348" s="247" t="str">
        <f t="shared" si="93"/>
        <v/>
      </c>
      <c r="AF348" s="30" t="str">
        <f t="shared" si="94"/>
        <v/>
      </c>
      <c r="AG348" s="28" t="str">
        <f t="shared" si="95"/>
        <v/>
      </c>
    </row>
    <row r="349" spans="1:33" ht="12.75" customHeight="1" x14ac:dyDescent="0.25">
      <c r="A349" s="274">
        <f t="shared" si="96"/>
        <v>337</v>
      </c>
      <c r="B349" s="50"/>
      <c r="C349" s="631"/>
      <c r="D349" s="632"/>
      <c r="E349" s="631"/>
      <c r="F349" s="632"/>
      <c r="G349" s="316"/>
      <c r="H349" s="433"/>
      <c r="I349" s="216">
        <f t="shared" si="86"/>
        <v>0</v>
      </c>
      <c r="J349" s="50"/>
      <c r="K349" s="217"/>
      <c r="L349" s="51"/>
      <c r="M349" s="26">
        <f t="shared" si="87"/>
        <v>0</v>
      </c>
      <c r="N349" s="46" t="str">
        <f t="shared" si="82"/>
        <v xml:space="preserve"> </v>
      </c>
      <c r="O349" s="47">
        <f t="shared" si="88"/>
        <v>0</v>
      </c>
      <c r="P349" s="52"/>
      <c r="Q349" s="52"/>
      <c r="R349" s="215">
        <f t="shared" si="89"/>
        <v>0</v>
      </c>
      <c r="S349" s="228" t="str">
        <f t="shared" si="83"/>
        <v/>
      </c>
      <c r="T349" s="48" t="str">
        <f t="shared" si="90"/>
        <v/>
      </c>
      <c r="U349" s="320"/>
      <c r="V349" s="320"/>
      <c r="W349" s="320"/>
      <c r="X349" s="244"/>
      <c r="Z349" s="247">
        <f t="shared" si="91"/>
        <v>0</v>
      </c>
      <c r="AA349" s="30">
        <f t="shared" si="84"/>
        <v>0</v>
      </c>
      <c r="AB349" s="28">
        <f t="shared" si="92"/>
        <v>0</v>
      </c>
      <c r="AC349" s="28">
        <f t="shared" si="85"/>
        <v>0</v>
      </c>
      <c r="AE349" s="247" t="str">
        <f t="shared" si="93"/>
        <v/>
      </c>
      <c r="AF349" s="30" t="str">
        <f t="shared" si="94"/>
        <v/>
      </c>
      <c r="AG349" s="28" t="str">
        <f t="shared" si="95"/>
        <v/>
      </c>
    </row>
    <row r="350" spans="1:33" ht="12.75" customHeight="1" x14ac:dyDescent="0.25">
      <c r="A350" s="274">
        <f t="shared" si="96"/>
        <v>338</v>
      </c>
      <c r="B350" s="50"/>
      <c r="C350" s="631"/>
      <c r="D350" s="632"/>
      <c r="E350" s="631"/>
      <c r="F350" s="632"/>
      <c r="G350" s="316"/>
      <c r="H350" s="433"/>
      <c r="I350" s="216">
        <f t="shared" si="86"/>
        <v>0</v>
      </c>
      <c r="J350" s="50"/>
      <c r="K350" s="217"/>
      <c r="L350" s="51"/>
      <c r="M350" s="26">
        <f t="shared" si="87"/>
        <v>0</v>
      </c>
      <c r="N350" s="46" t="str">
        <f t="shared" si="82"/>
        <v xml:space="preserve"> </v>
      </c>
      <c r="O350" s="47">
        <f t="shared" si="88"/>
        <v>0</v>
      </c>
      <c r="P350" s="52"/>
      <c r="Q350" s="52"/>
      <c r="R350" s="215">
        <f t="shared" si="89"/>
        <v>0</v>
      </c>
      <c r="S350" s="228" t="str">
        <f t="shared" si="83"/>
        <v/>
      </c>
      <c r="T350" s="48" t="str">
        <f t="shared" si="90"/>
        <v/>
      </c>
      <c r="U350" s="320"/>
      <c r="V350" s="320"/>
      <c r="W350" s="320"/>
      <c r="X350" s="244"/>
      <c r="Z350" s="247">
        <f t="shared" si="91"/>
        <v>0</v>
      </c>
      <c r="AA350" s="30">
        <f t="shared" si="84"/>
        <v>0</v>
      </c>
      <c r="AB350" s="28">
        <f t="shared" si="92"/>
        <v>0</v>
      </c>
      <c r="AC350" s="28">
        <f t="shared" si="85"/>
        <v>0</v>
      </c>
      <c r="AE350" s="247" t="str">
        <f t="shared" si="93"/>
        <v/>
      </c>
      <c r="AF350" s="30" t="str">
        <f t="shared" si="94"/>
        <v/>
      </c>
      <c r="AG350" s="28" t="str">
        <f t="shared" si="95"/>
        <v/>
      </c>
    </row>
    <row r="351" spans="1:33" ht="12.75" customHeight="1" x14ac:dyDescent="0.25">
      <c r="A351" s="274">
        <f t="shared" si="96"/>
        <v>339</v>
      </c>
      <c r="B351" s="50"/>
      <c r="C351" s="631"/>
      <c r="D351" s="632"/>
      <c r="E351" s="631"/>
      <c r="F351" s="632"/>
      <c r="G351" s="316"/>
      <c r="H351" s="433"/>
      <c r="I351" s="216">
        <f t="shared" si="86"/>
        <v>0</v>
      </c>
      <c r="J351" s="50"/>
      <c r="K351" s="217"/>
      <c r="L351" s="51"/>
      <c r="M351" s="26">
        <f t="shared" si="87"/>
        <v>0</v>
      </c>
      <c r="N351" s="46" t="str">
        <f t="shared" si="82"/>
        <v xml:space="preserve"> </v>
      </c>
      <c r="O351" s="47">
        <f t="shared" si="88"/>
        <v>0</v>
      </c>
      <c r="P351" s="52"/>
      <c r="Q351" s="52"/>
      <c r="R351" s="215">
        <f t="shared" si="89"/>
        <v>0</v>
      </c>
      <c r="S351" s="228" t="str">
        <f t="shared" si="83"/>
        <v/>
      </c>
      <c r="T351" s="48" t="str">
        <f t="shared" si="90"/>
        <v/>
      </c>
      <c r="U351" s="320"/>
      <c r="V351" s="320"/>
      <c r="W351" s="320"/>
      <c r="X351" s="244"/>
      <c r="Z351" s="247">
        <f t="shared" si="91"/>
        <v>0</v>
      </c>
      <c r="AA351" s="30">
        <f t="shared" si="84"/>
        <v>0</v>
      </c>
      <c r="AB351" s="28">
        <f t="shared" si="92"/>
        <v>0</v>
      </c>
      <c r="AC351" s="28">
        <f t="shared" si="85"/>
        <v>0</v>
      </c>
      <c r="AE351" s="247" t="str">
        <f t="shared" si="93"/>
        <v/>
      </c>
      <c r="AF351" s="30" t="str">
        <f t="shared" si="94"/>
        <v/>
      </c>
      <c r="AG351" s="28" t="str">
        <f t="shared" si="95"/>
        <v/>
      </c>
    </row>
    <row r="352" spans="1:33" ht="12.75" customHeight="1" x14ac:dyDescent="0.25">
      <c r="A352" s="274">
        <f t="shared" si="96"/>
        <v>340</v>
      </c>
      <c r="B352" s="50"/>
      <c r="C352" s="631"/>
      <c r="D352" s="632"/>
      <c r="E352" s="631"/>
      <c r="F352" s="632"/>
      <c r="G352" s="316"/>
      <c r="H352" s="433"/>
      <c r="I352" s="216">
        <f t="shared" si="86"/>
        <v>0</v>
      </c>
      <c r="J352" s="50"/>
      <c r="K352" s="217"/>
      <c r="L352" s="51"/>
      <c r="M352" s="26">
        <f t="shared" si="87"/>
        <v>0</v>
      </c>
      <c r="N352" s="46" t="str">
        <f t="shared" si="82"/>
        <v xml:space="preserve"> </v>
      </c>
      <c r="O352" s="47">
        <f t="shared" si="88"/>
        <v>0</v>
      </c>
      <c r="P352" s="52"/>
      <c r="Q352" s="52"/>
      <c r="R352" s="215">
        <f t="shared" si="89"/>
        <v>0</v>
      </c>
      <c r="S352" s="228" t="str">
        <f t="shared" si="83"/>
        <v/>
      </c>
      <c r="T352" s="48" t="str">
        <f t="shared" si="90"/>
        <v/>
      </c>
      <c r="U352" s="320"/>
      <c r="V352" s="320"/>
      <c r="W352" s="320"/>
      <c r="X352" s="244"/>
      <c r="Z352" s="247">
        <f t="shared" si="91"/>
        <v>0</v>
      </c>
      <c r="AA352" s="30">
        <f t="shared" si="84"/>
        <v>0</v>
      </c>
      <c r="AB352" s="28">
        <f t="shared" si="92"/>
        <v>0</v>
      </c>
      <c r="AC352" s="28">
        <f t="shared" si="85"/>
        <v>0</v>
      </c>
      <c r="AE352" s="247" t="str">
        <f t="shared" si="93"/>
        <v/>
      </c>
      <c r="AF352" s="30" t="str">
        <f t="shared" si="94"/>
        <v/>
      </c>
      <c r="AG352" s="28" t="str">
        <f t="shared" si="95"/>
        <v/>
      </c>
    </row>
    <row r="353" spans="1:33" ht="12.75" customHeight="1" x14ac:dyDescent="0.25">
      <c r="A353" s="274">
        <f t="shared" si="96"/>
        <v>341</v>
      </c>
      <c r="B353" s="50"/>
      <c r="C353" s="631"/>
      <c r="D353" s="632"/>
      <c r="E353" s="631"/>
      <c r="F353" s="632"/>
      <c r="G353" s="316"/>
      <c r="H353" s="433"/>
      <c r="I353" s="216">
        <f t="shared" si="86"/>
        <v>0</v>
      </c>
      <c r="J353" s="50"/>
      <c r="K353" s="217"/>
      <c r="L353" s="51"/>
      <c r="M353" s="26">
        <f t="shared" si="87"/>
        <v>0</v>
      </c>
      <c r="N353" s="46" t="str">
        <f t="shared" si="82"/>
        <v xml:space="preserve"> </v>
      </c>
      <c r="O353" s="47">
        <f t="shared" si="88"/>
        <v>0</v>
      </c>
      <c r="P353" s="52"/>
      <c r="Q353" s="52"/>
      <c r="R353" s="215">
        <f t="shared" si="89"/>
        <v>0</v>
      </c>
      <c r="S353" s="228" t="str">
        <f t="shared" si="83"/>
        <v/>
      </c>
      <c r="T353" s="48" t="str">
        <f t="shared" si="90"/>
        <v/>
      </c>
      <c r="U353" s="320"/>
      <c r="V353" s="320"/>
      <c r="W353" s="320"/>
      <c r="X353" s="244"/>
      <c r="Z353" s="247">
        <f t="shared" si="91"/>
        <v>0</v>
      </c>
      <c r="AA353" s="30">
        <f t="shared" si="84"/>
        <v>0</v>
      </c>
      <c r="AB353" s="28">
        <f t="shared" si="92"/>
        <v>0</v>
      </c>
      <c r="AC353" s="28">
        <f t="shared" si="85"/>
        <v>0</v>
      </c>
      <c r="AE353" s="247" t="str">
        <f t="shared" si="93"/>
        <v/>
      </c>
      <c r="AF353" s="30" t="str">
        <f t="shared" si="94"/>
        <v/>
      </c>
      <c r="AG353" s="28" t="str">
        <f t="shared" si="95"/>
        <v/>
      </c>
    </row>
    <row r="354" spans="1:33" ht="12.75" customHeight="1" x14ac:dyDescent="0.25">
      <c r="A354" s="274">
        <f t="shared" si="96"/>
        <v>342</v>
      </c>
      <c r="B354" s="50"/>
      <c r="C354" s="631"/>
      <c r="D354" s="632"/>
      <c r="E354" s="631"/>
      <c r="F354" s="632"/>
      <c r="G354" s="316"/>
      <c r="H354" s="433"/>
      <c r="I354" s="216">
        <f t="shared" si="86"/>
        <v>0</v>
      </c>
      <c r="J354" s="50"/>
      <c r="K354" s="217"/>
      <c r="L354" s="51"/>
      <c r="M354" s="26">
        <f t="shared" si="87"/>
        <v>0</v>
      </c>
      <c r="N354" s="46" t="str">
        <f t="shared" si="82"/>
        <v xml:space="preserve"> </v>
      </c>
      <c r="O354" s="47">
        <f t="shared" si="88"/>
        <v>0</v>
      </c>
      <c r="P354" s="52"/>
      <c r="Q354" s="52"/>
      <c r="R354" s="215">
        <f t="shared" si="89"/>
        <v>0</v>
      </c>
      <c r="S354" s="228" t="str">
        <f t="shared" si="83"/>
        <v/>
      </c>
      <c r="T354" s="48" t="str">
        <f t="shared" si="90"/>
        <v/>
      </c>
      <c r="U354" s="320"/>
      <c r="V354" s="320"/>
      <c r="W354" s="320"/>
      <c r="X354" s="244"/>
      <c r="Z354" s="247">
        <f t="shared" si="91"/>
        <v>0</v>
      </c>
      <c r="AA354" s="30">
        <f t="shared" si="84"/>
        <v>0</v>
      </c>
      <c r="AB354" s="28">
        <f t="shared" si="92"/>
        <v>0</v>
      </c>
      <c r="AC354" s="28">
        <f t="shared" si="85"/>
        <v>0</v>
      </c>
      <c r="AE354" s="247" t="str">
        <f t="shared" si="93"/>
        <v/>
      </c>
      <c r="AF354" s="30" t="str">
        <f t="shared" si="94"/>
        <v/>
      </c>
      <c r="AG354" s="28" t="str">
        <f t="shared" si="95"/>
        <v/>
      </c>
    </row>
    <row r="355" spans="1:33" ht="12.75" customHeight="1" x14ac:dyDescent="0.25">
      <c r="A355" s="274">
        <f t="shared" si="96"/>
        <v>343</v>
      </c>
      <c r="B355" s="50"/>
      <c r="C355" s="631"/>
      <c r="D355" s="632"/>
      <c r="E355" s="631"/>
      <c r="F355" s="632"/>
      <c r="G355" s="316"/>
      <c r="H355" s="433"/>
      <c r="I355" s="216">
        <f t="shared" si="86"/>
        <v>0</v>
      </c>
      <c r="J355" s="50"/>
      <c r="K355" s="217"/>
      <c r="L355" s="51"/>
      <c r="M355" s="26">
        <f t="shared" si="87"/>
        <v>0</v>
      </c>
      <c r="N355" s="46" t="str">
        <f t="shared" si="82"/>
        <v xml:space="preserve"> </v>
      </c>
      <c r="O355" s="47">
        <f t="shared" si="88"/>
        <v>0</v>
      </c>
      <c r="P355" s="52"/>
      <c r="Q355" s="52"/>
      <c r="R355" s="215">
        <f t="shared" si="89"/>
        <v>0</v>
      </c>
      <c r="S355" s="228" t="str">
        <f t="shared" si="83"/>
        <v/>
      </c>
      <c r="T355" s="48" t="str">
        <f t="shared" si="90"/>
        <v/>
      </c>
      <c r="U355" s="320"/>
      <c r="V355" s="320"/>
      <c r="W355" s="320"/>
      <c r="X355" s="244"/>
      <c r="Z355" s="247">
        <f t="shared" si="91"/>
        <v>0</v>
      </c>
      <c r="AA355" s="30">
        <f t="shared" si="84"/>
        <v>0</v>
      </c>
      <c r="AB355" s="28">
        <f t="shared" si="92"/>
        <v>0</v>
      </c>
      <c r="AC355" s="28">
        <f t="shared" si="85"/>
        <v>0</v>
      </c>
      <c r="AE355" s="247" t="str">
        <f t="shared" si="93"/>
        <v/>
      </c>
      <c r="AF355" s="30" t="str">
        <f t="shared" si="94"/>
        <v/>
      </c>
      <c r="AG355" s="28" t="str">
        <f t="shared" si="95"/>
        <v/>
      </c>
    </row>
    <row r="356" spans="1:33" ht="12.75" customHeight="1" x14ac:dyDescent="0.25">
      <c r="A356" s="274">
        <f t="shared" si="96"/>
        <v>344</v>
      </c>
      <c r="B356" s="50"/>
      <c r="C356" s="631"/>
      <c r="D356" s="632"/>
      <c r="E356" s="631"/>
      <c r="F356" s="632"/>
      <c r="G356" s="316"/>
      <c r="H356" s="433"/>
      <c r="I356" s="216">
        <f t="shared" si="86"/>
        <v>0</v>
      </c>
      <c r="J356" s="50"/>
      <c r="K356" s="217"/>
      <c r="L356" s="51"/>
      <c r="M356" s="26">
        <f t="shared" si="87"/>
        <v>0</v>
      </c>
      <c r="N356" s="46" t="str">
        <f t="shared" si="82"/>
        <v xml:space="preserve"> </v>
      </c>
      <c r="O356" s="47">
        <f t="shared" si="88"/>
        <v>0</v>
      </c>
      <c r="P356" s="52"/>
      <c r="Q356" s="52"/>
      <c r="R356" s="215">
        <f t="shared" si="89"/>
        <v>0</v>
      </c>
      <c r="S356" s="228" t="str">
        <f t="shared" si="83"/>
        <v/>
      </c>
      <c r="T356" s="48" t="str">
        <f t="shared" si="90"/>
        <v/>
      </c>
      <c r="U356" s="320"/>
      <c r="V356" s="320"/>
      <c r="W356" s="320"/>
      <c r="X356" s="244"/>
      <c r="Z356" s="247">
        <f t="shared" si="91"/>
        <v>0</v>
      </c>
      <c r="AA356" s="30">
        <f t="shared" si="84"/>
        <v>0</v>
      </c>
      <c r="AB356" s="28">
        <f t="shared" si="92"/>
        <v>0</v>
      </c>
      <c r="AC356" s="28">
        <f t="shared" si="85"/>
        <v>0</v>
      </c>
      <c r="AE356" s="247" t="str">
        <f t="shared" si="93"/>
        <v/>
      </c>
      <c r="AF356" s="30" t="str">
        <f t="shared" si="94"/>
        <v/>
      </c>
      <c r="AG356" s="28" t="str">
        <f t="shared" si="95"/>
        <v/>
      </c>
    </row>
    <row r="357" spans="1:33" ht="12.75" customHeight="1" x14ac:dyDescent="0.25">
      <c r="A357" s="274">
        <f t="shared" si="96"/>
        <v>345</v>
      </c>
      <c r="B357" s="50"/>
      <c r="C357" s="631"/>
      <c r="D357" s="632"/>
      <c r="E357" s="631"/>
      <c r="F357" s="632"/>
      <c r="G357" s="316"/>
      <c r="H357" s="433"/>
      <c r="I357" s="216">
        <f t="shared" si="86"/>
        <v>0</v>
      </c>
      <c r="J357" s="50"/>
      <c r="K357" s="217"/>
      <c r="L357" s="51"/>
      <c r="M357" s="26">
        <f t="shared" si="87"/>
        <v>0</v>
      </c>
      <c r="N357" s="46" t="str">
        <f t="shared" si="82"/>
        <v xml:space="preserve"> </v>
      </c>
      <c r="O357" s="47">
        <f t="shared" si="88"/>
        <v>0</v>
      </c>
      <c r="P357" s="52"/>
      <c r="Q357" s="52"/>
      <c r="R357" s="215">
        <f t="shared" si="89"/>
        <v>0</v>
      </c>
      <c r="S357" s="228" t="str">
        <f t="shared" si="83"/>
        <v/>
      </c>
      <c r="T357" s="48" t="str">
        <f t="shared" si="90"/>
        <v/>
      </c>
      <c r="U357" s="320"/>
      <c r="V357" s="320"/>
      <c r="W357" s="320"/>
      <c r="X357" s="244"/>
      <c r="Z357" s="247">
        <f t="shared" si="91"/>
        <v>0</v>
      </c>
      <c r="AA357" s="30">
        <f t="shared" si="84"/>
        <v>0</v>
      </c>
      <c r="AB357" s="28">
        <f t="shared" si="92"/>
        <v>0</v>
      </c>
      <c r="AC357" s="28">
        <f t="shared" si="85"/>
        <v>0</v>
      </c>
      <c r="AE357" s="247" t="str">
        <f t="shared" si="93"/>
        <v/>
      </c>
      <c r="AF357" s="30" t="str">
        <f t="shared" si="94"/>
        <v/>
      </c>
      <c r="AG357" s="28" t="str">
        <f t="shared" si="95"/>
        <v/>
      </c>
    </row>
    <row r="358" spans="1:33" ht="12.75" customHeight="1" x14ac:dyDescent="0.25">
      <c r="A358" s="274">
        <f t="shared" si="96"/>
        <v>346</v>
      </c>
      <c r="B358" s="50"/>
      <c r="C358" s="631"/>
      <c r="D358" s="632"/>
      <c r="E358" s="631"/>
      <c r="F358" s="632"/>
      <c r="G358" s="316"/>
      <c r="H358" s="433"/>
      <c r="I358" s="216">
        <f t="shared" si="86"/>
        <v>0</v>
      </c>
      <c r="J358" s="50"/>
      <c r="K358" s="217"/>
      <c r="L358" s="51"/>
      <c r="M358" s="26">
        <f t="shared" si="87"/>
        <v>0</v>
      </c>
      <c r="N358" s="46" t="str">
        <f t="shared" si="82"/>
        <v xml:space="preserve"> </v>
      </c>
      <c r="O358" s="47">
        <f t="shared" si="88"/>
        <v>0</v>
      </c>
      <c r="P358" s="52"/>
      <c r="Q358" s="52"/>
      <c r="R358" s="215">
        <f t="shared" si="89"/>
        <v>0</v>
      </c>
      <c r="S358" s="228" t="str">
        <f t="shared" si="83"/>
        <v/>
      </c>
      <c r="T358" s="48" t="str">
        <f t="shared" si="90"/>
        <v/>
      </c>
      <c r="U358" s="320"/>
      <c r="V358" s="320"/>
      <c r="W358" s="320"/>
      <c r="X358" s="244"/>
      <c r="Z358" s="247">
        <f t="shared" si="91"/>
        <v>0</v>
      </c>
      <c r="AA358" s="30">
        <f t="shared" si="84"/>
        <v>0</v>
      </c>
      <c r="AB358" s="28">
        <f t="shared" si="92"/>
        <v>0</v>
      </c>
      <c r="AC358" s="28">
        <f t="shared" si="85"/>
        <v>0</v>
      </c>
      <c r="AE358" s="247" t="str">
        <f t="shared" si="93"/>
        <v/>
      </c>
      <c r="AF358" s="30" t="str">
        <f t="shared" si="94"/>
        <v/>
      </c>
      <c r="AG358" s="28" t="str">
        <f t="shared" si="95"/>
        <v/>
      </c>
    </row>
    <row r="359" spans="1:33" ht="12.75" customHeight="1" x14ac:dyDescent="0.25">
      <c r="A359" s="274">
        <f t="shared" si="96"/>
        <v>347</v>
      </c>
      <c r="B359" s="50"/>
      <c r="C359" s="631"/>
      <c r="D359" s="632"/>
      <c r="E359" s="631"/>
      <c r="F359" s="632"/>
      <c r="G359" s="316"/>
      <c r="H359" s="433"/>
      <c r="I359" s="216">
        <f t="shared" si="86"/>
        <v>0</v>
      </c>
      <c r="J359" s="50"/>
      <c r="K359" s="217"/>
      <c r="L359" s="51"/>
      <c r="M359" s="26">
        <f t="shared" si="87"/>
        <v>0</v>
      </c>
      <c r="N359" s="46" t="str">
        <f t="shared" si="82"/>
        <v xml:space="preserve"> </v>
      </c>
      <c r="O359" s="47">
        <f t="shared" si="88"/>
        <v>0</v>
      </c>
      <c r="P359" s="52"/>
      <c r="Q359" s="52"/>
      <c r="R359" s="215">
        <f t="shared" si="89"/>
        <v>0</v>
      </c>
      <c r="S359" s="228" t="str">
        <f t="shared" si="83"/>
        <v/>
      </c>
      <c r="T359" s="48" t="str">
        <f t="shared" si="90"/>
        <v/>
      </c>
      <c r="U359" s="320"/>
      <c r="V359" s="320"/>
      <c r="W359" s="320"/>
      <c r="X359" s="244"/>
      <c r="Z359" s="247">
        <f t="shared" si="91"/>
        <v>0</v>
      </c>
      <c r="AA359" s="30">
        <f t="shared" si="84"/>
        <v>0</v>
      </c>
      <c r="AB359" s="28">
        <f t="shared" si="92"/>
        <v>0</v>
      </c>
      <c r="AC359" s="28">
        <f t="shared" si="85"/>
        <v>0</v>
      </c>
      <c r="AE359" s="247" t="str">
        <f t="shared" si="93"/>
        <v/>
      </c>
      <c r="AF359" s="30" t="str">
        <f t="shared" si="94"/>
        <v/>
      </c>
      <c r="AG359" s="28" t="str">
        <f t="shared" si="95"/>
        <v/>
      </c>
    </row>
    <row r="360" spans="1:33" ht="12.75" customHeight="1" x14ac:dyDescent="0.25">
      <c r="A360" s="274">
        <f t="shared" si="96"/>
        <v>348</v>
      </c>
      <c r="B360" s="50"/>
      <c r="C360" s="631"/>
      <c r="D360" s="632"/>
      <c r="E360" s="631"/>
      <c r="F360" s="632"/>
      <c r="G360" s="316"/>
      <c r="H360" s="433"/>
      <c r="I360" s="216">
        <f t="shared" si="86"/>
        <v>0</v>
      </c>
      <c r="J360" s="50"/>
      <c r="K360" s="217"/>
      <c r="L360" s="51"/>
      <c r="M360" s="26">
        <f t="shared" si="87"/>
        <v>0</v>
      </c>
      <c r="N360" s="46" t="str">
        <f t="shared" si="82"/>
        <v xml:space="preserve"> </v>
      </c>
      <c r="O360" s="47">
        <f t="shared" si="88"/>
        <v>0</v>
      </c>
      <c r="P360" s="52"/>
      <c r="Q360" s="52"/>
      <c r="R360" s="215">
        <f t="shared" si="89"/>
        <v>0</v>
      </c>
      <c r="S360" s="228" t="str">
        <f t="shared" si="83"/>
        <v/>
      </c>
      <c r="T360" s="48" t="str">
        <f t="shared" si="90"/>
        <v/>
      </c>
      <c r="U360" s="320"/>
      <c r="V360" s="320"/>
      <c r="W360" s="320"/>
      <c r="X360" s="244"/>
      <c r="Z360" s="247">
        <f t="shared" si="91"/>
        <v>0</v>
      </c>
      <c r="AA360" s="30">
        <f t="shared" si="84"/>
        <v>0</v>
      </c>
      <c r="AB360" s="28">
        <f t="shared" si="92"/>
        <v>0</v>
      </c>
      <c r="AC360" s="28">
        <f t="shared" si="85"/>
        <v>0</v>
      </c>
      <c r="AE360" s="247" t="str">
        <f t="shared" si="93"/>
        <v/>
      </c>
      <c r="AF360" s="30" t="str">
        <f t="shared" si="94"/>
        <v/>
      </c>
      <c r="AG360" s="28" t="str">
        <f t="shared" si="95"/>
        <v/>
      </c>
    </row>
    <row r="361" spans="1:33" ht="12.75" customHeight="1" x14ac:dyDescent="0.25">
      <c r="A361" s="274">
        <f t="shared" si="96"/>
        <v>349</v>
      </c>
      <c r="B361" s="50"/>
      <c r="C361" s="631"/>
      <c r="D361" s="632"/>
      <c r="E361" s="631"/>
      <c r="F361" s="632"/>
      <c r="G361" s="316"/>
      <c r="H361" s="433"/>
      <c r="I361" s="216">
        <f t="shared" si="86"/>
        <v>0</v>
      </c>
      <c r="J361" s="50"/>
      <c r="K361" s="217"/>
      <c r="L361" s="51"/>
      <c r="M361" s="26">
        <f t="shared" si="87"/>
        <v>0</v>
      </c>
      <c r="N361" s="46" t="str">
        <f t="shared" si="82"/>
        <v xml:space="preserve"> </v>
      </c>
      <c r="O361" s="47">
        <f t="shared" si="88"/>
        <v>0</v>
      </c>
      <c r="P361" s="52"/>
      <c r="Q361" s="52"/>
      <c r="R361" s="215">
        <f t="shared" si="89"/>
        <v>0</v>
      </c>
      <c r="S361" s="228" t="str">
        <f t="shared" si="83"/>
        <v/>
      </c>
      <c r="T361" s="48" t="str">
        <f t="shared" si="90"/>
        <v/>
      </c>
      <c r="U361" s="320"/>
      <c r="V361" s="320"/>
      <c r="W361" s="320"/>
      <c r="X361" s="244"/>
      <c r="Z361" s="247">
        <f t="shared" si="91"/>
        <v>0</v>
      </c>
      <c r="AA361" s="30">
        <f t="shared" si="84"/>
        <v>0</v>
      </c>
      <c r="AB361" s="28">
        <f t="shared" si="92"/>
        <v>0</v>
      </c>
      <c r="AC361" s="28">
        <f t="shared" si="85"/>
        <v>0</v>
      </c>
      <c r="AE361" s="247" t="str">
        <f t="shared" si="93"/>
        <v/>
      </c>
      <c r="AF361" s="30" t="str">
        <f t="shared" si="94"/>
        <v/>
      </c>
      <c r="AG361" s="28" t="str">
        <f t="shared" si="95"/>
        <v/>
      </c>
    </row>
    <row r="362" spans="1:33" ht="12.75" customHeight="1" x14ac:dyDescent="0.25">
      <c r="A362" s="274">
        <f t="shared" si="96"/>
        <v>350</v>
      </c>
      <c r="B362" s="50"/>
      <c r="C362" s="631"/>
      <c r="D362" s="632"/>
      <c r="E362" s="631"/>
      <c r="F362" s="632"/>
      <c r="G362" s="316"/>
      <c r="H362" s="433"/>
      <c r="I362" s="216">
        <f t="shared" si="86"/>
        <v>0</v>
      </c>
      <c r="J362" s="50"/>
      <c r="K362" s="217"/>
      <c r="L362" s="51"/>
      <c r="M362" s="26">
        <f t="shared" si="87"/>
        <v>0</v>
      </c>
      <c r="N362" s="46" t="str">
        <f t="shared" si="82"/>
        <v xml:space="preserve"> </v>
      </c>
      <c r="O362" s="47">
        <f t="shared" si="88"/>
        <v>0</v>
      </c>
      <c r="P362" s="52"/>
      <c r="Q362" s="52"/>
      <c r="R362" s="215">
        <f t="shared" si="89"/>
        <v>0</v>
      </c>
      <c r="S362" s="228" t="str">
        <f t="shared" si="83"/>
        <v/>
      </c>
      <c r="T362" s="48" t="str">
        <f t="shared" si="90"/>
        <v/>
      </c>
      <c r="U362" s="320"/>
      <c r="V362" s="320"/>
      <c r="W362" s="320"/>
      <c r="X362" s="244"/>
      <c r="Z362" s="247">
        <f t="shared" si="91"/>
        <v>0</v>
      </c>
      <c r="AA362" s="30">
        <f t="shared" si="84"/>
        <v>0</v>
      </c>
      <c r="AB362" s="28">
        <f t="shared" si="92"/>
        <v>0</v>
      </c>
      <c r="AC362" s="28">
        <f t="shared" si="85"/>
        <v>0</v>
      </c>
      <c r="AE362" s="247" t="str">
        <f t="shared" si="93"/>
        <v/>
      </c>
      <c r="AF362" s="30" t="str">
        <f t="shared" si="94"/>
        <v/>
      </c>
      <c r="AG362" s="28" t="str">
        <f t="shared" si="95"/>
        <v/>
      </c>
    </row>
    <row r="363" spans="1:33" ht="12.75" customHeight="1" x14ac:dyDescent="0.25">
      <c r="A363" s="274">
        <f t="shared" si="96"/>
        <v>351</v>
      </c>
      <c r="B363" s="50"/>
      <c r="C363" s="631"/>
      <c r="D363" s="632"/>
      <c r="E363" s="631"/>
      <c r="F363" s="632"/>
      <c r="G363" s="316"/>
      <c r="H363" s="433"/>
      <c r="I363" s="216">
        <f t="shared" si="86"/>
        <v>0</v>
      </c>
      <c r="J363" s="50"/>
      <c r="K363" s="217"/>
      <c r="L363" s="51"/>
      <c r="M363" s="26">
        <f t="shared" si="87"/>
        <v>0</v>
      </c>
      <c r="N363" s="46" t="str">
        <f t="shared" si="82"/>
        <v xml:space="preserve"> </v>
      </c>
      <c r="O363" s="47">
        <f t="shared" si="88"/>
        <v>0</v>
      </c>
      <c r="P363" s="52"/>
      <c r="Q363" s="52"/>
      <c r="R363" s="215">
        <f t="shared" si="89"/>
        <v>0</v>
      </c>
      <c r="S363" s="228" t="str">
        <f t="shared" si="83"/>
        <v/>
      </c>
      <c r="T363" s="48" t="str">
        <f t="shared" si="90"/>
        <v/>
      </c>
      <c r="U363" s="320"/>
      <c r="V363" s="320"/>
      <c r="W363" s="320"/>
      <c r="X363" s="244"/>
      <c r="Z363" s="247">
        <f t="shared" si="91"/>
        <v>0</v>
      </c>
      <c r="AA363" s="30">
        <f t="shared" si="84"/>
        <v>0</v>
      </c>
      <c r="AB363" s="28">
        <f t="shared" si="92"/>
        <v>0</v>
      </c>
      <c r="AC363" s="28">
        <f t="shared" si="85"/>
        <v>0</v>
      </c>
      <c r="AE363" s="247" t="str">
        <f t="shared" si="93"/>
        <v/>
      </c>
      <c r="AF363" s="30" t="str">
        <f t="shared" si="94"/>
        <v/>
      </c>
      <c r="AG363" s="28" t="str">
        <f t="shared" si="95"/>
        <v/>
      </c>
    </row>
    <row r="364" spans="1:33" ht="12.75" customHeight="1" x14ac:dyDescent="0.25">
      <c r="A364" s="274">
        <f t="shared" si="96"/>
        <v>352</v>
      </c>
      <c r="B364" s="50"/>
      <c r="C364" s="631"/>
      <c r="D364" s="632"/>
      <c r="E364" s="631"/>
      <c r="F364" s="632"/>
      <c r="G364" s="316"/>
      <c r="H364" s="433"/>
      <c r="I364" s="216">
        <f t="shared" si="86"/>
        <v>0</v>
      </c>
      <c r="J364" s="50"/>
      <c r="K364" s="217"/>
      <c r="L364" s="51"/>
      <c r="M364" s="26">
        <f t="shared" si="87"/>
        <v>0</v>
      </c>
      <c r="N364" s="46" t="str">
        <f t="shared" si="82"/>
        <v xml:space="preserve"> </v>
      </c>
      <c r="O364" s="47">
        <f t="shared" si="88"/>
        <v>0</v>
      </c>
      <c r="P364" s="52"/>
      <c r="Q364" s="52"/>
      <c r="R364" s="215">
        <f t="shared" si="89"/>
        <v>0</v>
      </c>
      <c r="S364" s="228" t="str">
        <f t="shared" si="83"/>
        <v/>
      </c>
      <c r="T364" s="48" t="str">
        <f t="shared" si="90"/>
        <v/>
      </c>
      <c r="U364" s="320"/>
      <c r="V364" s="320"/>
      <c r="W364" s="320"/>
      <c r="X364" s="244"/>
      <c r="Z364" s="247">
        <f t="shared" si="91"/>
        <v>0</v>
      </c>
      <c r="AA364" s="30">
        <f t="shared" si="84"/>
        <v>0</v>
      </c>
      <c r="AB364" s="28">
        <f t="shared" si="92"/>
        <v>0</v>
      </c>
      <c r="AC364" s="28">
        <f t="shared" si="85"/>
        <v>0</v>
      </c>
      <c r="AE364" s="247" t="str">
        <f t="shared" si="93"/>
        <v/>
      </c>
      <c r="AF364" s="30" t="str">
        <f t="shared" si="94"/>
        <v/>
      </c>
      <c r="AG364" s="28" t="str">
        <f t="shared" si="95"/>
        <v/>
      </c>
    </row>
    <row r="365" spans="1:33" ht="12.75" customHeight="1" x14ac:dyDescent="0.25">
      <c r="A365" s="274">
        <f t="shared" si="96"/>
        <v>353</v>
      </c>
      <c r="B365" s="50"/>
      <c r="C365" s="631"/>
      <c r="D365" s="632"/>
      <c r="E365" s="631"/>
      <c r="F365" s="632"/>
      <c r="G365" s="316"/>
      <c r="H365" s="433"/>
      <c r="I365" s="216">
        <f t="shared" si="86"/>
        <v>0</v>
      </c>
      <c r="J365" s="50"/>
      <c r="K365" s="217"/>
      <c r="L365" s="51"/>
      <c r="M365" s="26">
        <f t="shared" si="87"/>
        <v>0</v>
      </c>
      <c r="N365" s="46" t="str">
        <f t="shared" si="82"/>
        <v xml:space="preserve"> </v>
      </c>
      <c r="O365" s="47">
        <f t="shared" si="88"/>
        <v>0</v>
      </c>
      <c r="P365" s="52"/>
      <c r="Q365" s="52"/>
      <c r="R365" s="215">
        <f t="shared" si="89"/>
        <v>0</v>
      </c>
      <c r="S365" s="228" t="str">
        <f t="shared" si="83"/>
        <v/>
      </c>
      <c r="T365" s="48" t="str">
        <f t="shared" si="90"/>
        <v/>
      </c>
      <c r="U365" s="320"/>
      <c r="V365" s="320"/>
      <c r="W365" s="320"/>
      <c r="X365" s="244"/>
      <c r="Z365" s="247">
        <f t="shared" si="91"/>
        <v>0</v>
      </c>
      <c r="AA365" s="30">
        <f t="shared" si="84"/>
        <v>0</v>
      </c>
      <c r="AB365" s="28">
        <f t="shared" si="92"/>
        <v>0</v>
      </c>
      <c r="AC365" s="28">
        <f t="shared" si="85"/>
        <v>0</v>
      </c>
      <c r="AE365" s="247" t="str">
        <f t="shared" si="93"/>
        <v/>
      </c>
      <c r="AF365" s="30" t="str">
        <f t="shared" si="94"/>
        <v/>
      </c>
      <c r="AG365" s="28" t="str">
        <f t="shared" si="95"/>
        <v/>
      </c>
    </row>
    <row r="366" spans="1:33" ht="12.75" customHeight="1" x14ac:dyDescent="0.25">
      <c r="A366" s="274">
        <f t="shared" si="96"/>
        <v>354</v>
      </c>
      <c r="B366" s="50"/>
      <c r="C366" s="631"/>
      <c r="D366" s="632"/>
      <c r="E366" s="631"/>
      <c r="F366" s="632"/>
      <c r="G366" s="316"/>
      <c r="H366" s="433"/>
      <c r="I366" s="216">
        <f t="shared" si="86"/>
        <v>0</v>
      </c>
      <c r="J366" s="50"/>
      <c r="K366" s="217"/>
      <c r="L366" s="51"/>
      <c r="M366" s="26">
        <f t="shared" si="87"/>
        <v>0</v>
      </c>
      <c r="N366" s="46" t="str">
        <f t="shared" si="82"/>
        <v xml:space="preserve"> </v>
      </c>
      <c r="O366" s="47">
        <f t="shared" si="88"/>
        <v>0</v>
      </c>
      <c r="P366" s="52"/>
      <c r="Q366" s="52"/>
      <c r="R366" s="215">
        <f t="shared" si="89"/>
        <v>0</v>
      </c>
      <c r="S366" s="228" t="str">
        <f t="shared" si="83"/>
        <v/>
      </c>
      <c r="T366" s="48" t="str">
        <f t="shared" si="90"/>
        <v/>
      </c>
      <c r="U366" s="320"/>
      <c r="V366" s="320"/>
      <c r="W366" s="320"/>
      <c r="X366" s="244"/>
      <c r="Z366" s="247">
        <f t="shared" si="91"/>
        <v>0</v>
      </c>
      <c r="AA366" s="30">
        <f t="shared" si="84"/>
        <v>0</v>
      </c>
      <c r="AB366" s="28">
        <f t="shared" si="92"/>
        <v>0</v>
      </c>
      <c r="AC366" s="28">
        <f t="shared" si="85"/>
        <v>0</v>
      </c>
      <c r="AE366" s="247" t="str">
        <f t="shared" si="93"/>
        <v/>
      </c>
      <c r="AF366" s="30" t="str">
        <f t="shared" si="94"/>
        <v/>
      </c>
      <c r="AG366" s="28" t="str">
        <f t="shared" si="95"/>
        <v/>
      </c>
    </row>
    <row r="367" spans="1:33" ht="12.75" customHeight="1" x14ac:dyDescent="0.25">
      <c r="A367" s="274">
        <f t="shared" si="96"/>
        <v>355</v>
      </c>
      <c r="B367" s="50"/>
      <c r="C367" s="631"/>
      <c r="D367" s="632"/>
      <c r="E367" s="631"/>
      <c r="F367" s="632"/>
      <c r="G367" s="316"/>
      <c r="H367" s="433"/>
      <c r="I367" s="216">
        <f t="shared" si="86"/>
        <v>0</v>
      </c>
      <c r="J367" s="50"/>
      <c r="K367" s="217"/>
      <c r="L367" s="51"/>
      <c r="M367" s="26">
        <f t="shared" si="87"/>
        <v>0</v>
      </c>
      <c r="N367" s="46" t="str">
        <f t="shared" si="82"/>
        <v xml:space="preserve"> </v>
      </c>
      <c r="O367" s="47">
        <f t="shared" si="88"/>
        <v>0</v>
      </c>
      <c r="P367" s="52"/>
      <c r="Q367" s="52"/>
      <c r="R367" s="215">
        <f t="shared" si="89"/>
        <v>0</v>
      </c>
      <c r="S367" s="228" t="str">
        <f t="shared" si="83"/>
        <v/>
      </c>
      <c r="T367" s="48" t="str">
        <f t="shared" si="90"/>
        <v/>
      </c>
      <c r="U367" s="320"/>
      <c r="V367" s="320"/>
      <c r="W367" s="320"/>
      <c r="X367" s="244"/>
      <c r="Z367" s="247">
        <f t="shared" si="91"/>
        <v>0</v>
      </c>
      <c r="AA367" s="30">
        <f t="shared" si="84"/>
        <v>0</v>
      </c>
      <c r="AB367" s="28">
        <f t="shared" si="92"/>
        <v>0</v>
      </c>
      <c r="AC367" s="28">
        <f t="shared" si="85"/>
        <v>0</v>
      </c>
      <c r="AE367" s="247" t="str">
        <f t="shared" si="93"/>
        <v/>
      </c>
      <c r="AF367" s="30" t="str">
        <f t="shared" si="94"/>
        <v/>
      </c>
      <c r="AG367" s="28" t="str">
        <f t="shared" si="95"/>
        <v/>
      </c>
    </row>
    <row r="368" spans="1:33" ht="12.75" customHeight="1" x14ac:dyDescent="0.25">
      <c r="A368" s="274">
        <f t="shared" si="96"/>
        <v>356</v>
      </c>
      <c r="B368" s="50"/>
      <c r="C368" s="631"/>
      <c r="D368" s="632"/>
      <c r="E368" s="631"/>
      <c r="F368" s="632"/>
      <c r="G368" s="316"/>
      <c r="H368" s="433"/>
      <c r="I368" s="216">
        <f t="shared" si="86"/>
        <v>0</v>
      </c>
      <c r="J368" s="50"/>
      <c r="K368" s="217"/>
      <c r="L368" s="51"/>
      <c r="M368" s="26">
        <f t="shared" si="87"/>
        <v>0</v>
      </c>
      <c r="N368" s="46" t="str">
        <f t="shared" si="82"/>
        <v xml:space="preserve"> </v>
      </c>
      <c r="O368" s="47">
        <f t="shared" si="88"/>
        <v>0</v>
      </c>
      <c r="P368" s="52"/>
      <c r="Q368" s="52"/>
      <c r="R368" s="215">
        <f t="shared" si="89"/>
        <v>0</v>
      </c>
      <c r="S368" s="228" t="str">
        <f t="shared" si="83"/>
        <v/>
      </c>
      <c r="T368" s="48" t="str">
        <f t="shared" si="90"/>
        <v/>
      </c>
      <c r="U368" s="320"/>
      <c r="V368" s="320"/>
      <c r="W368" s="320"/>
      <c r="X368" s="244"/>
      <c r="Z368" s="247">
        <f t="shared" si="91"/>
        <v>0</v>
      </c>
      <c r="AA368" s="30">
        <f t="shared" si="84"/>
        <v>0</v>
      </c>
      <c r="AB368" s="28">
        <f t="shared" si="92"/>
        <v>0</v>
      </c>
      <c r="AC368" s="28">
        <f t="shared" si="85"/>
        <v>0</v>
      </c>
      <c r="AE368" s="247" t="str">
        <f t="shared" si="93"/>
        <v/>
      </c>
      <c r="AF368" s="30" t="str">
        <f t="shared" si="94"/>
        <v/>
      </c>
      <c r="AG368" s="28" t="str">
        <f t="shared" si="95"/>
        <v/>
      </c>
    </row>
    <row r="369" spans="1:33" ht="12.75" customHeight="1" x14ac:dyDescent="0.25">
      <c r="A369" s="274">
        <f t="shared" si="96"/>
        <v>357</v>
      </c>
      <c r="B369" s="50"/>
      <c r="C369" s="631"/>
      <c r="D369" s="632"/>
      <c r="E369" s="631"/>
      <c r="F369" s="632"/>
      <c r="G369" s="316"/>
      <c r="H369" s="433"/>
      <c r="I369" s="216">
        <f t="shared" si="86"/>
        <v>0</v>
      </c>
      <c r="J369" s="50"/>
      <c r="K369" s="217"/>
      <c r="L369" s="51"/>
      <c r="M369" s="26">
        <f t="shared" si="87"/>
        <v>0</v>
      </c>
      <c r="N369" s="46" t="str">
        <f t="shared" si="82"/>
        <v xml:space="preserve"> </v>
      </c>
      <c r="O369" s="47">
        <f t="shared" si="88"/>
        <v>0</v>
      </c>
      <c r="P369" s="52"/>
      <c r="Q369" s="52"/>
      <c r="R369" s="215">
        <f t="shared" si="89"/>
        <v>0</v>
      </c>
      <c r="S369" s="228" t="str">
        <f t="shared" si="83"/>
        <v/>
      </c>
      <c r="T369" s="48" t="str">
        <f t="shared" si="90"/>
        <v/>
      </c>
      <c r="U369" s="320"/>
      <c r="V369" s="320"/>
      <c r="W369" s="320"/>
      <c r="X369" s="244"/>
      <c r="Z369" s="247">
        <f t="shared" si="91"/>
        <v>0</v>
      </c>
      <c r="AA369" s="30">
        <f t="shared" si="84"/>
        <v>0</v>
      </c>
      <c r="AB369" s="28">
        <f t="shared" si="92"/>
        <v>0</v>
      </c>
      <c r="AC369" s="28">
        <f t="shared" si="85"/>
        <v>0</v>
      </c>
      <c r="AE369" s="247" t="str">
        <f t="shared" si="93"/>
        <v/>
      </c>
      <c r="AF369" s="30" t="str">
        <f t="shared" si="94"/>
        <v/>
      </c>
      <c r="AG369" s="28" t="str">
        <f t="shared" si="95"/>
        <v/>
      </c>
    </row>
    <row r="370" spans="1:33" ht="12.75" customHeight="1" x14ac:dyDescent="0.25">
      <c r="A370" s="274">
        <f t="shared" si="96"/>
        <v>358</v>
      </c>
      <c r="B370" s="50"/>
      <c r="C370" s="631"/>
      <c r="D370" s="632"/>
      <c r="E370" s="631"/>
      <c r="F370" s="632"/>
      <c r="G370" s="316"/>
      <c r="H370" s="433"/>
      <c r="I370" s="216">
        <f t="shared" si="86"/>
        <v>0</v>
      </c>
      <c r="J370" s="50"/>
      <c r="K370" s="217"/>
      <c r="L370" s="51"/>
      <c r="M370" s="26">
        <f t="shared" si="87"/>
        <v>0</v>
      </c>
      <c r="N370" s="46" t="str">
        <f t="shared" si="82"/>
        <v xml:space="preserve"> </v>
      </c>
      <c r="O370" s="47">
        <f t="shared" si="88"/>
        <v>0</v>
      </c>
      <c r="P370" s="52"/>
      <c r="Q370" s="52"/>
      <c r="R370" s="215">
        <f t="shared" si="89"/>
        <v>0</v>
      </c>
      <c r="S370" s="228" t="str">
        <f t="shared" si="83"/>
        <v/>
      </c>
      <c r="T370" s="48" t="str">
        <f t="shared" si="90"/>
        <v/>
      </c>
      <c r="U370" s="320"/>
      <c r="V370" s="320"/>
      <c r="W370" s="320"/>
      <c r="X370" s="244"/>
      <c r="Z370" s="247">
        <f t="shared" si="91"/>
        <v>0</v>
      </c>
      <c r="AA370" s="30">
        <f t="shared" si="84"/>
        <v>0</v>
      </c>
      <c r="AB370" s="28">
        <f t="shared" si="92"/>
        <v>0</v>
      </c>
      <c r="AC370" s="28">
        <f t="shared" si="85"/>
        <v>0</v>
      </c>
      <c r="AE370" s="247" t="str">
        <f t="shared" si="93"/>
        <v/>
      </c>
      <c r="AF370" s="30" t="str">
        <f t="shared" si="94"/>
        <v/>
      </c>
      <c r="AG370" s="28" t="str">
        <f t="shared" si="95"/>
        <v/>
      </c>
    </row>
    <row r="371" spans="1:33" ht="12.75" customHeight="1" x14ac:dyDescent="0.25">
      <c r="A371" s="274">
        <f t="shared" si="96"/>
        <v>359</v>
      </c>
      <c r="B371" s="50"/>
      <c r="C371" s="631"/>
      <c r="D371" s="632"/>
      <c r="E371" s="631"/>
      <c r="F371" s="632"/>
      <c r="G371" s="316"/>
      <c r="H371" s="433"/>
      <c r="I371" s="216">
        <f t="shared" si="86"/>
        <v>0</v>
      </c>
      <c r="J371" s="50"/>
      <c r="K371" s="217"/>
      <c r="L371" s="51"/>
      <c r="M371" s="26">
        <f t="shared" si="87"/>
        <v>0</v>
      </c>
      <c r="N371" s="46" t="str">
        <f t="shared" si="82"/>
        <v xml:space="preserve"> </v>
      </c>
      <c r="O371" s="47">
        <f t="shared" si="88"/>
        <v>0</v>
      </c>
      <c r="P371" s="52"/>
      <c r="Q371" s="52"/>
      <c r="R371" s="215">
        <f t="shared" si="89"/>
        <v>0</v>
      </c>
      <c r="S371" s="228" t="str">
        <f t="shared" si="83"/>
        <v/>
      </c>
      <c r="T371" s="48" t="str">
        <f t="shared" si="90"/>
        <v/>
      </c>
      <c r="U371" s="320"/>
      <c r="V371" s="320"/>
      <c r="W371" s="320"/>
      <c r="X371" s="244"/>
      <c r="Z371" s="247">
        <f t="shared" si="91"/>
        <v>0</v>
      </c>
      <c r="AA371" s="30">
        <f t="shared" si="84"/>
        <v>0</v>
      </c>
      <c r="AB371" s="28">
        <f t="shared" si="92"/>
        <v>0</v>
      </c>
      <c r="AC371" s="28">
        <f t="shared" si="85"/>
        <v>0</v>
      </c>
      <c r="AE371" s="247" t="str">
        <f t="shared" si="93"/>
        <v/>
      </c>
      <c r="AF371" s="30" t="str">
        <f t="shared" si="94"/>
        <v/>
      </c>
      <c r="AG371" s="28" t="str">
        <f t="shared" si="95"/>
        <v/>
      </c>
    </row>
    <row r="372" spans="1:33" ht="12.75" customHeight="1" x14ac:dyDescent="0.25">
      <c r="A372" s="274">
        <f t="shared" si="96"/>
        <v>360</v>
      </c>
      <c r="B372" s="50"/>
      <c r="C372" s="631"/>
      <c r="D372" s="632"/>
      <c r="E372" s="631"/>
      <c r="F372" s="632"/>
      <c r="G372" s="316"/>
      <c r="H372" s="433"/>
      <c r="I372" s="216">
        <f t="shared" si="86"/>
        <v>0</v>
      </c>
      <c r="J372" s="50"/>
      <c r="K372" s="217"/>
      <c r="L372" s="51"/>
      <c r="M372" s="26">
        <f t="shared" si="87"/>
        <v>0</v>
      </c>
      <c r="N372" s="46" t="str">
        <f t="shared" si="82"/>
        <v xml:space="preserve"> </v>
      </c>
      <c r="O372" s="47">
        <f t="shared" si="88"/>
        <v>0</v>
      </c>
      <c r="P372" s="52"/>
      <c r="Q372" s="52"/>
      <c r="R372" s="215">
        <f t="shared" si="89"/>
        <v>0</v>
      </c>
      <c r="S372" s="228" t="str">
        <f t="shared" si="83"/>
        <v/>
      </c>
      <c r="T372" s="48" t="str">
        <f t="shared" si="90"/>
        <v/>
      </c>
      <c r="U372" s="320"/>
      <c r="V372" s="320"/>
      <c r="W372" s="320"/>
      <c r="X372" s="244"/>
      <c r="Z372" s="247">
        <f t="shared" si="91"/>
        <v>0</v>
      </c>
      <c r="AA372" s="30">
        <f t="shared" si="84"/>
        <v>0</v>
      </c>
      <c r="AB372" s="28">
        <f t="shared" si="92"/>
        <v>0</v>
      </c>
      <c r="AC372" s="28">
        <f t="shared" si="85"/>
        <v>0</v>
      </c>
      <c r="AE372" s="247" t="str">
        <f t="shared" si="93"/>
        <v/>
      </c>
      <c r="AF372" s="30" t="str">
        <f t="shared" si="94"/>
        <v/>
      </c>
      <c r="AG372" s="28" t="str">
        <f t="shared" si="95"/>
        <v/>
      </c>
    </row>
    <row r="373" spans="1:33" ht="12.75" customHeight="1" x14ac:dyDescent="0.25">
      <c r="A373" s="274">
        <f t="shared" si="96"/>
        <v>361</v>
      </c>
      <c r="B373" s="50"/>
      <c r="C373" s="631"/>
      <c r="D373" s="632"/>
      <c r="E373" s="631"/>
      <c r="F373" s="632"/>
      <c r="G373" s="316"/>
      <c r="H373" s="433"/>
      <c r="I373" s="216">
        <f t="shared" si="86"/>
        <v>0</v>
      </c>
      <c r="J373" s="50"/>
      <c r="K373" s="217"/>
      <c r="L373" s="51"/>
      <c r="M373" s="26">
        <f t="shared" si="87"/>
        <v>0</v>
      </c>
      <c r="N373" s="46" t="str">
        <f t="shared" si="82"/>
        <v xml:space="preserve"> </v>
      </c>
      <c r="O373" s="47">
        <f t="shared" si="88"/>
        <v>0</v>
      </c>
      <c r="P373" s="52"/>
      <c r="Q373" s="52"/>
      <c r="R373" s="215">
        <f t="shared" si="89"/>
        <v>0</v>
      </c>
      <c r="S373" s="228" t="str">
        <f t="shared" si="83"/>
        <v/>
      </c>
      <c r="T373" s="48" t="str">
        <f t="shared" si="90"/>
        <v/>
      </c>
      <c r="U373" s="320"/>
      <c r="V373" s="320"/>
      <c r="W373" s="320"/>
      <c r="X373" s="244"/>
      <c r="Z373" s="247">
        <f t="shared" si="91"/>
        <v>0</v>
      </c>
      <c r="AA373" s="30">
        <f t="shared" si="84"/>
        <v>0</v>
      </c>
      <c r="AB373" s="28">
        <f t="shared" si="92"/>
        <v>0</v>
      </c>
      <c r="AC373" s="28">
        <f t="shared" si="85"/>
        <v>0</v>
      </c>
      <c r="AE373" s="247" t="str">
        <f t="shared" si="93"/>
        <v/>
      </c>
      <c r="AF373" s="30" t="str">
        <f t="shared" si="94"/>
        <v/>
      </c>
      <c r="AG373" s="28" t="str">
        <f t="shared" si="95"/>
        <v/>
      </c>
    </row>
    <row r="374" spans="1:33" ht="12.75" customHeight="1" x14ac:dyDescent="0.25">
      <c r="A374" s="274">
        <f t="shared" si="96"/>
        <v>362</v>
      </c>
      <c r="B374" s="50"/>
      <c r="C374" s="631"/>
      <c r="D374" s="632"/>
      <c r="E374" s="631"/>
      <c r="F374" s="632"/>
      <c r="G374" s="316"/>
      <c r="H374" s="433"/>
      <c r="I374" s="216">
        <f t="shared" si="86"/>
        <v>0</v>
      </c>
      <c r="J374" s="50"/>
      <c r="K374" s="217"/>
      <c r="L374" s="51"/>
      <c r="M374" s="26">
        <f t="shared" si="87"/>
        <v>0</v>
      </c>
      <c r="N374" s="46" t="str">
        <f t="shared" si="82"/>
        <v xml:space="preserve"> </v>
      </c>
      <c r="O374" s="47">
        <f t="shared" si="88"/>
        <v>0</v>
      </c>
      <c r="P374" s="52"/>
      <c r="Q374" s="52"/>
      <c r="R374" s="215">
        <f t="shared" si="89"/>
        <v>0</v>
      </c>
      <c r="S374" s="228" t="str">
        <f t="shared" si="83"/>
        <v/>
      </c>
      <c r="T374" s="48" t="str">
        <f t="shared" si="90"/>
        <v/>
      </c>
      <c r="U374" s="320"/>
      <c r="V374" s="320"/>
      <c r="W374" s="320"/>
      <c r="X374" s="244"/>
      <c r="Z374" s="247">
        <f t="shared" si="91"/>
        <v>0</v>
      </c>
      <c r="AA374" s="30">
        <f t="shared" si="84"/>
        <v>0</v>
      </c>
      <c r="AB374" s="28">
        <f t="shared" si="92"/>
        <v>0</v>
      </c>
      <c r="AC374" s="28">
        <f t="shared" si="85"/>
        <v>0</v>
      </c>
      <c r="AE374" s="247" t="str">
        <f t="shared" si="93"/>
        <v/>
      </c>
      <c r="AF374" s="30" t="str">
        <f t="shared" si="94"/>
        <v/>
      </c>
      <c r="AG374" s="28" t="str">
        <f t="shared" si="95"/>
        <v/>
      </c>
    </row>
    <row r="375" spans="1:33" ht="12.75" customHeight="1" x14ac:dyDescent="0.25">
      <c r="A375" s="274">
        <f t="shared" si="96"/>
        <v>363</v>
      </c>
      <c r="B375" s="50"/>
      <c r="C375" s="631"/>
      <c r="D375" s="632"/>
      <c r="E375" s="631"/>
      <c r="F375" s="632"/>
      <c r="G375" s="316"/>
      <c r="H375" s="433"/>
      <c r="I375" s="216">
        <f t="shared" si="86"/>
        <v>0</v>
      </c>
      <c r="J375" s="50"/>
      <c r="K375" s="217"/>
      <c r="L375" s="51"/>
      <c r="M375" s="26">
        <f t="shared" si="87"/>
        <v>0</v>
      </c>
      <c r="N375" s="46" t="str">
        <f t="shared" si="82"/>
        <v xml:space="preserve"> </v>
      </c>
      <c r="O375" s="47">
        <f t="shared" si="88"/>
        <v>0</v>
      </c>
      <c r="P375" s="52"/>
      <c r="Q375" s="52"/>
      <c r="R375" s="215">
        <f t="shared" si="89"/>
        <v>0</v>
      </c>
      <c r="S375" s="228" t="str">
        <f t="shared" si="83"/>
        <v/>
      </c>
      <c r="T375" s="48" t="str">
        <f t="shared" si="90"/>
        <v/>
      </c>
      <c r="U375" s="320"/>
      <c r="V375" s="320"/>
      <c r="W375" s="320"/>
      <c r="X375" s="244"/>
      <c r="Z375" s="247">
        <f t="shared" si="91"/>
        <v>0</v>
      </c>
      <c r="AA375" s="30">
        <f t="shared" si="84"/>
        <v>0</v>
      </c>
      <c r="AB375" s="28">
        <f t="shared" si="92"/>
        <v>0</v>
      </c>
      <c r="AC375" s="28">
        <f t="shared" si="85"/>
        <v>0</v>
      </c>
      <c r="AE375" s="247" t="str">
        <f t="shared" si="93"/>
        <v/>
      </c>
      <c r="AF375" s="30" t="str">
        <f t="shared" si="94"/>
        <v/>
      </c>
      <c r="AG375" s="28" t="str">
        <f t="shared" si="95"/>
        <v/>
      </c>
    </row>
    <row r="376" spans="1:33" ht="12.75" customHeight="1" x14ac:dyDescent="0.25">
      <c r="A376" s="274">
        <f t="shared" si="96"/>
        <v>364</v>
      </c>
      <c r="B376" s="50"/>
      <c r="C376" s="631"/>
      <c r="D376" s="632"/>
      <c r="E376" s="631"/>
      <c r="F376" s="632"/>
      <c r="G376" s="316"/>
      <c r="H376" s="433"/>
      <c r="I376" s="216">
        <f t="shared" si="86"/>
        <v>0</v>
      </c>
      <c r="J376" s="50"/>
      <c r="K376" s="217"/>
      <c r="L376" s="51"/>
      <c r="M376" s="26">
        <f t="shared" si="87"/>
        <v>0</v>
      </c>
      <c r="N376" s="46" t="str">
        <f t="shared" si="82"/>
        <v xml:space="preserve"> </v>
      </c>
      <c r="O376" s="47">
        <f t="shared" si="88"/>
        <v>0</v>
      </c>
      <c r="P376" s="52"/>
      <c r="Q376" s="52"/>
      <c r="R376" s="215">
        <f t="shared" si="89"/>
        <v>0</v>
      </c>
      <c r="S376" s="228" t="str">
        <f t="shared" si="83"/>
        <v/>
      </c>
      <c r="T376" s="48" t="str">
        <f t="shared" si="90"/>
        <v/>
      </c>
      <c r="U376" s="320"/>
      <c r="V376" s="320"/>
      <c r="W376" s="320"/>
      <c r="X376" s="244"/>
      <c r="Z376" s="247">
        <f t="shared" si="91"/>
        <v>0</v>
      </c>
      <c r="AA376" s="30">
        <f t="shared" si="84"/>
        <v>0</v>
      </c>
      <c r="AB376" s="28">
        <f t="shared" si="92"/>
        <v>0</v>
      </c>
      <c r="AC376" s="28">
        <f t="shared" si="85"/>
        <v>0</v>
      </c>
      <c r="AE376" s="247" t="str">
        <f t="shared" si="93"/>
        <v/>
      </c>
      <c r="AF376" s="30" t="str">
        <f t="shared" si="94"/>
        <v/>
      </c>
      <c r="AG376" s="28" t="str">
        <f t="shared" si="95"/>
        <v/>
      </c>
    </row>
    <row r="377" spans="1:33" ht="12.75" customHeight="1" x14ac:dyDescent="0.25">
      <c r="A377" s="274">
        <f t="shared" si="96"/>
        <v>365</v>
      </c>
      <c r="B377" s="50"/>
      <c r="C377" s="631"/>
      <c r="D377" s="632"/>
      <c r="E377" s="631"/>
      <c r="F377" s="632"/>
      <c r="G377" s="316"/>
      <c r="H377" s="433"/>
      <c r="I377" s="216">
        <f t="shared" si="86"/>
        <v>0</v>
      </c>
      <c r="J377" s="50"/>
      <c r="K377" s="217"/>
      <c r="L377" s="51"/>
      <c r="M377" s="26">
        <f t="shared" si="87"/>
        <v>0</v>
      </c>
      <c r="N377" s="46" t="str">
        <f t="shared" si="82"/>
        <v xml:space="preserve"> </v>
      </c>
      <c r="O377" s="47">
        <f t="shared" si="88"/>
        <v>0</v>
      </c>
      <c r="P377" s="52"/>
      <c r="Q377" s="52"/>
      <c r="R377" s="215">
        <f t="shared" si="89"/>
        <v>0</v>
      </c>
      <c r="S377" s="228" t="str">
        <f t="shared" si="83"/>
        <v/>
      </c>
      <c r="T377" s="48" t="str">
        <f t="shared" si="90"/>
        <v/>
      </c>
      <c r="U377" s="320"/>
      <c r="V377" s="320"/>
      <c r="W377" s="320"/>
      <c r="X377" s="244"/>
      <c r="Z377" s="247">
        <f t="shared" si="91"/>
        <v>0</v>
      </c>
      <c r="AA377" s="30">
        <f t="shared" si="84"/>
        <v>0</v>
      </c>
      <c r="AB377" s="28">
        <f t="shared" si="92"/>
        <v>0</v>
      </c>
      <c r="AC377" s="28">
        <f t="shared" si="85"/>
        <v>0</v>
      </c>
      <c r="AE377" s="247" t="str">
        <f t="shared" si="93"/>
        <v/>
      </c>
      <c r="AF377" s="30" t="str">
        <f t="shared" si="94"/>
        <v/>
      </c>
      <c r="AG377" s="28" t="str">
        <f t="shared" si="95"/>
        <v/>
      </c>
    </row>
    <row r="378" spans="1:33" ht="12.75" customHeight="1" x14ac:dyDescent="0.25">
      <c r="A378" s="274">
        <f t="shared" si="96"/>
        <v>366</v>
      </c>
      <c r="B378" s="50"/>
      <c r="C378" s="631"/>
      <c r="D378" s="632"/>
      <c r="E378" s="631"/>
      <c r="F378" s="632"/>
      <c r="G378" s="316"/>
      <c r="H378" s="433"/>
      <c r="I378" s="216">
        <f t="shared" si="86"/>
        <v>0</v>
      </c>
      <c r="J378" s="50"/>
      <c r="K378" s="217"/>
      <c r="L378" s="51"/>
      <c r="M378" s="26">
        <f t="shared" si="87"/>
        <v>0</v>
      </c>
      <c r="N378" s="46" t="str">
        <f t="shared" si="82"/>
        <v xml:space="preserve"> </v>
      </c>
      <c r="O378" s="47">
        <f t="shared" si="88"/>
        <v>0</v>
      </c>
      <c r="P378" s="52"/>
      <c r="Q378" s="52"/>
      <c r="R378" s="215">
        <f t="shared" si="89"/>
        <v>0</v>
      </c>
      <c r="S378" s="228" t="str">
        <f t="shared" si="83"/>
        <v/>
      </c>
      <c r="T378" s="48" t="str">
        <f t="shared" si="90"/>
        <v/>
      </c>
      <c r="U378" s="320"/>
      <c r="V378" s="320"/>
      <c r="W378" s="320"/>
      <c r="X378" s="244"/>
      <c r="Z378" s="247">
        <f t="shared" si="91"/>
        <v>0</v>
      </c>
      <c r="AA378" s="30">
        <f t="shared" si="84"/>
        <v>0</v>
      </c>
      <c r="AB378" s="28">
        <f t="shared" si="92"/>
        <v>0</v>
      </c>
      <c r="AC378" s="28">
        <f t="shared" si="85"/>
        <v>0</v>
      </c>
      <c r="AE378" s="247" t="str">
        <f t="shared" si="93"/>
        <v/>
      </c>
      <c r="AF378" s="30" t="str">
        <f t="shared" si="94"/>
        <v/>
      </c>
      <c r="AG378" s="28" t="str">
        <f t="shared" si="95"/>
        <v/>
      </c>
    </row>
    <row r="379" spans="1:33" ht="12.75" customHeight="1" x14ac:dyDescent="0.25">
      <c r="A379" s="274">
        <f t="shared" si="96"/>
        <v>367</v>
      </c>
      <c r="B379" s="50"/>
      <c r="C379" s="631"/>
      <c r="D379" s="632"/>
      <c r="E379" s="631"/>
      <c r="F379" s="632"/>
      <c r="G379" s="316"/>
      <c r="H379" s="433"/>
      <c r="I379" s="216">
        <f t="shared" si="86"/>
        <v>0</v>
      </c>
      <c r="J379" s="50"/>
      <c r="K379" s="217"/>
      <c r="L379" s="51"/>
      <c r="M379" s="26">
        <f t="shared" si="87"/>
        <v>0</v>
      </c>
      <c r="N379" s="46" t="str">
        <f t="shared" si="82"/>
        <v xml:space="preserve"> </v>
      </c>
      <c r="O379" s="47">
        <f t="shared" si="88"/>
        <v>0</v>
      </c>
      <c r="P379" s="52"/>
      <c r="Q379" s="52"/>
      <c r="R379" s="215">
        <f t="shared" si="89"/>
        <v>0</v>
      </c>
      <c r="S379" s="228" t="str">
        <f t="shared" si="83"/>
        <v/>
      </c>
      <c r="T379" s="48" t="str">
        <f t="shared" si="90"/>
        <v/>
      </c>
      <c r="U379" s="320"/>
      <c r="V379" s="320"/>
      <c r="W379" s="320"/>
      <c r="X379" s="244"/>
      <c r="Z379" s="247">
        <f t="shared" si="91"/>
        <v>0</v>
      </c>
      <c r="AA379" s="30">
        <f t="shared" si="84"/>
        <v>0</v>
      </c>
      <c r="AB379" s="28">
        <f t="shared" si="92"/>
        <v>0</v>
      </c>
      <c r="AC379" s="28">
        <f t="shared" si="85"/>
        <v>0</v>
      </c>
      <c r="AE379" s="247" t="str">
        <f t="shared" si="93"/>
        <v/>
      </c>
      <c r="AF379" s="30" t="str">
        <f t="shared" si="94"/>
        <v/>
      </c>
      <c r="AG379" s="28" t="str">
        <f t="shared" si="95"/>
        <v/>
      </c>
    </row>
    <row r="380" spans="1:33" ht="12.75" customHeight="1" x14ac:dyDescent="0.25">
      <c r="A380" s="274">
        <f t="shared" si="96"/>
        <v>368</v>
      </c>
      <c r="B380" s="50"/>
      <c r="C380" s="631"/>
      <c r="D380" s="632"/>
      <c r="E380" s="631"/>
      <c r="F380" s="632"/>
      <c r="G380" s="316"/>
      <c r="H380" s="433"/>
      <c r="I380" s="216">
        <f t="shared" si="86"/>
        <v>0</v>
      </c>
      <c r="J380" s="50"/>
      <c r="K380" s="217"/>
      <c r="L380" s="51"/>
      <c r="M380" s="26">
        <f t="shared" si="87"/>
        <v>0</v>
      </c>
      <c r="N380" s="46" t="str">
        <f t="shared" si="82"/>
        <v xml:space="preserve"> </v>
      </c>
      <c r="O380" s="47">
        <f t="shared" si="88"/>
        <v>0</v>
      </c>
      <c r="P380" s="52"/>
      <c r="Q380" s="52"/>
      <c r="R380" s="215">
        <f t="shared" si="89"/>
        <v>0</v>
      </c>
      <c r="S380" s="228" t="str">
        <f t="shared" si="83"/>
        <v/>
      </c>
      <c r="T380" s="48" t="str">
        <f t="shared" si="90"/>
        <v/>
      </c>
      <c r="U380" s="320"/>
      <c r="V380" s="320"/>
      <c r="W380" s="320"/>
      <c r="X380" s="244"/>
      <c r="Z380" s="247">
        <f t="shared" si="91"/>
        <v>0</v>
      </c>
      <c r="AA380" s="30">
        <f t="shared" si="84"/>
        <v>0</v>
      </c>
      <c r="AB380" s="28">
        <f t="shared" si="92"/>
        <v>0</v>
      </c>
      <c r="AC380" s="28">
        <f t="shared" si="85"/>
        <v>0</v>
      </c>
      <c r="AE380" s="247" t="str">
        <f t="shared" si="93"/>
        <v/>
      </c>
      <c r="AF380" s="30" t="str">
        <f t="shared" si="94"/>
        <v/>
      </c>
      <c r="AG380" s="28" t="str">
        <f t="shared" si="95"/>
        <v/>
      </c>
    </row>
    <row r="381" spans="1:33" ht="12.75" customHeight="1" x14ac:dyDescent="0.25">
      <c r="A381" s="274">
        <f t="shared" si="96"/>
        <v>369</v>
      </c>
      <c r="B381" s="50"/>
      <c r="C381" s="631"/>
      <c r="D381" s="632"/>
      <c r="E381" s="631"/>
      <c r="F381" s="632"/>
      <c r="G381" s="316"/>
      <c r="H381" s="433"/>
      <c r="I381" s="216">
        <f t="shared" si="86"/>
        <v>0</v>
      </c>
      <c r="J381" s="50"/>
      <c r="K381" s="217"/>
      <c r="L381" s="51"/>
      <c r="M381" s="26">
        <f t="shared" si="87"/>
        <v>0</v>
      </c>
      <c r="N381" s="46" t="str">
        <f t="shared" si="82"/>
        <v xml:space="preserve"> </v>
      </c>
      <c r="O381" s="47">
        <f t="shared" si="88"/>
        <v>0</v>
      </c>
      <c r="P381" s="52"/>
      <c r="Q381" s="52"/>
      <c r="R381" s="215">
        <f t="shared" si="89"/>
        <v>0</v>
      </c>
      <c r="S381" s="228" t="str">
        <f t="shared" si="83"/>
        <v/>
      </c>
      <c r="T381" s="48" t="str">
        <f t="shared" si="90"/>
        <v/>
      </c>
      <c r="U381" s="320"/>
      <c r="V381" s="320"/>
      <c r="W381" s="320"/>
      <c r="X381" s="244"/>
      <c r="Z381" s="247">
        <f t="shared" si="91"/>
        <v>0</v>
      </c>
      <c r="AA381" s="30">
        <f t="shared" si="84"/>
        <v>0</v>
      </c>
      <c r="AB381" s="28">
        <f t="shared" si="92"/>
        <v>0</v>
      </c>
      <c r="AC381" s="28">
        <f t="shared" si="85"/>
        <v>0</v>
      </c>
      <c r="AE381" s="247" t="str">
        <f t="shared" si="93"/>
        <v/>
      </c>
      <c r="AF381" s="30" t="str">
        <f t="shared" si="94"/>
        <v/>
      </c>
      <c r="AG381" s="28" t="str">
        <f t="shared" si="95"/>
        <v/>
      </c>
    </row>
    <row r="382" spans="1:33" ht="12.75" customHeight="1" x14ac:dyDescent="0.25">
      <c r="A382" s="274">
        <f t="shared" si="96"/>
        <v>370</v>
      </c>
      <c r="B382" s="50"/>
      <c r="C382" s="631"/>
      <c r="D382" s="632"/>
      <c r="E382" s="631"/>
      <c r="F382" s="632"/>
      <c r="G382" s="316"/>
      <c r="H382" s="433"/>
      <c r="I382" s="216">
        <f t="shared" si="86"/>
        <v>0</v>
      </c>
      <c r="J382" s="50"/>
      <c r="K382" s="217"/>
      <c r="L382" s="51"/>
      <c r="M382" s="26">
        <f t="shared" si="87"/>
        <v>0</v>
      </c>
      <c r="N382" s="46" t="str">
        <f t="shared" si="82"/>
        <v xml:space="preserve"> </v>
      </c>
      <c r="O382" s="47">
        <f t="shared" si="88"/>
        <v>0</v>
      </c>
      <c r="P382" s="52"/>
      <c r="Q382" s="52"/>
      <c r="R382" s="215">
        <f t="shared" si="89"/>
        <v>0</v>
      </c>
      <c r="S382" s="228" t="str">
        <f t="shared" si="83"/>
        <v/>
      </c>
      <c r="T382" s="48" t="str">
        <f t="shared" si="90"/>
        <v/>
      </c>
      <c r="U382" s="320"/>
      <c r="V382" s="320"/>
      <c r="W382" s="320"/>
      <c r="X382" s="244"/>
      <c r="Z382" s="247">
        <f t="shared" si="91"/>
        <v>0</v>
      </c>
      <c r="AA382" s="30">
        <f t="shared" si="84"/>
        <v>0</v>
      </c>
      <c r="AB382" s="28">
        <f t="shared" si="92"/>
        <v>0</v>
      </c>
      <c r="AC382" s="28">
        <f t="shared" si="85"/>
        <v>0</v>
      </c>
      <c r="AE382" s="247" t="str">
        <f t="shared" si="93"/>
        <v/>
      </c>
      <c r="AF382" s="30" t="str">
        <f t="shared" si="94"/>
        <v/>
      </c>
      <c r="AG382" s="28" t="str">
        <f t="shared" si="95"/>
        <v/>
      </c>
    </row>
    <row r="383" spans="1:33" ht="12.75" customHeight="1" x14ac:dyDescent="0.25">
      <c r="A383" s="274">
        <f t="shared" si="96"/>
        <v>371</v>
      </c>
      <c r="B383" s="50"/>
      <c r="C383" s="631"/>
      <c r="D383" s="632"/>
      <c r="E383" s="631"/>
      <c r="F383" s="632"/>
      <c r="G383" s="316"/>
      <c r="H383" s="433"/>
      <c r="I383" s="216">
        <f t="shared" si="86"/>
        <v>0</v>
      </c>
      <c r="J383" s="50"/>
      <c r="K383" s="217"/>
      <c r="L383" s="51"/>
      <c r="M383" s="26">
        <f t="shared" si="87"/>
        <v>0</v>
      </c>
      <c r="N383" s="46" t="str">
        <f t="shared" si="82"/>
        <v xml:space="preserve"> </v>
      </c>
      <c r="O383" s="47">
        <f t="shared" si="88"/>
        <v>0</v>
      </c>
      <c r="P383" s="52"/>
      <c r="Q383" s="52"/>
      <c r="R383" s="215">
        <f t="shared" si="89"/>
        <v>0</v>
      </c>
      <c r="S383" s="228" t="str">
        <f t="shared" si="83"/>
        <v/>
      </c>
      <c r="T383" s="48" t="str">
        <f t="shared" si="90"/>
        <v/>
      </c>
      <c r="U383" s="320"/>
      <c r="V383" s="320"/>
      <c r="W383" s="320"/>
      <c r="X383" s="244"/>
      <c r="Z383" s="247">
        <f t="shared" si="91"/>
        <v>0</v>
      </c>
      <c r="AA383" s="30">
        <f t="shared" si="84"/>
        <v>0</v>
      </c>
      <c r="AB383" s="28">
        <f t="shared" si="92"/>
        <v>0</v>
      </c>
      <c r="AC383" s="28">
        <f t="shared" si="85"/>
        <v>0</v>
      </c>
      <c r="AE383" s="247" t="str">
        <f t="shared" si="93"/>
        <v/>
      </c>
      <c r="AF383" s="30" t="str">
        <f t="shared" si="94"/>
        <v/>
      </c>
      <c r="AG383" s="28" t="str">
        <f t="shared" si="95"/>
        <v/>
      </c>
    </row>
    <row r="384" spans="1:33" ht="12.75" customHeight="1" x14ac:dyDescent="0.25">
      <c r="A384" s="274">
        <f t="shared" si="96"/>
        <v>372</v>
      </c>
      <c r="B384" s="50"/>
      <c r="C384" s="631"/>
      <c r="D384" s="632"/>
      <c r="E384" s="631"/>
      <c r="F384" s="632"/>
      <c r="G384" s="316"/>
      <c r="H384" s="433"/>
      <c r="I384" s="216">
        <f t="shared" si="86"/>
        <v>0</v>
      </c>
      <c r="J384" s="50"/>
      <c r="K384" s="217"/>
      <c r="L384" s="51"/>
      <c r="M384" s="26">
        <f t="shared" si="87"/>
        <v>0</v>
      </c>
      <c r="N384" s="46" t="str">
        <f t="shared" si="82"/>
        <v xml:space="preserve"> </v>
      </c>
      <c r="O384" s="47">
        <f t="shared" si="88"/>
        <v>0</v>
      </c>
      <c r="P384" s="52"/>
      <c r="Q384" s="52"/>
      <c r="R384" s="215">
        <f t="shared" si="89"/>
        <v>0</v>
      </c>
      <c r="S384" s="228" t="str">
        <f t="shared" si="83"/>
        <v/>
      </c>
      <c r="T384" s="48" t="str">
        <f t="shared" si="90"/>
        <v/>
      </c>
      <c r="U384" s="320"/>
      <c r="V384" s="320"/>
      <c r="W384" s="320"/>
      <c r="X384" s="244"/>
      <c r="Z384" s="247">
        <f t="shared" si="91"/>
        <v>0</v>
      </c>
      <c r="AA384" s="30">
        <f t="shared" si="84"/>
        <v>0</v>
      </c>
      <c r="AB384" s="28">
        <f t="shared" si="92"/>
        <v>0</v>
      </c>
      <c r="AC384" s="28">
        <f t="shared" si="85"/>
        <v>0</v>
      </c>
      <c r="AE384" s="247" t="str">
        <f t="shared" si="93"/>
        <v/>
      </c>
      <c r="AF384" s="30" t="str">
        <f t="shared" si="94"/>
        <v/>
      </c>
      <c r="AG384" s="28" t="str">
        <f t="shared" si="95"/>
        <v/>
      </c>
    </row>
    <row r="385" spans="1:33" ht="12.75" customHeight="1" x14ac:dyDescent="0.25">
      <c r="A385" s="274">
        <f t="shared" si="96"/>
        <v>373</v>
      </c>
      <c r="B385" s="50"/>
      <c r="C385" s="631"/>
      <c r="D385" s="632"/>
      <c r="E385" s="631"/>
      <c r="F385" s="632"/>
      <c r="G385" s="316"/>
      <c r="H385" s="433"/>
      <c r="I385" s="216">
        <f t="shared" si="86"/>
        <v>0</v>
      </c>
      <c r="J385" s="50"/>
      <c r="K385" s="217"/>
      <c r="L385" s="51"/>
      <c r="M385" s="26">
        <f t="shared" si="87"/>
        <v>0</v>
      </c>
      <c r="N385" s="46" t="str">
        <f t="shared" si="82"/>
        <v xml:space="preserve"> </v>
      </c>
      <c r="O385" s="47">
        <f t="shared" si="88"/>
        <v>0</v>
      </c>
      <c r="P385" s="52"/>
      <c r="Q385" s="52"/>
      <c r="R385" s="215">
        <f t="shared" si="89"/>
        <v>0</v>
      </c>
      <c r="S385" s="228" t="str">
        <f t="shared" si="83"/>
        <v/>
      </c>
      <c r="T385" s="48" t="str">
        <f t="shared" si="90"/>
        <v/>
      </c>
      <c r="U385" s="320"/>
      <c r="V385" s="320"/>
      <c r="W385" s="320"/>
      <c r="X385" s="244"/>
      <c r="Z385" s="247">
        <f t="shared" si="91"/>
        <v>0</v>
      </c>
      <c r="AA385" s="30">
        <f t="shared" si="84"/>
        <v>0</v>
      </c>
      <c r="AB385" s="28">
        <f t="shared" si="92"/>
        <v>0</v>
      </c>
      <c r="AC385" s="28">
        <f t="shared" si="85"/>
        <v>0</v>
      </c>
      <c r="AE385" s="247" t="str">
        <f t="shared" si="93"/>
        <v/>
      </c>
      <c r="AF385" s="30" t="str">
        <f t="shared" si="94"/>
        <v/>
      </c>
      <c r="AG385" s="28" t="str">
        <f t="shared" si="95"/>
        <v/>
      </c>
    </row>
    <row r="386" spans="1:33" ht="12.75" customHeight="1" x14ac:dyDescent="0.25">
      <c r="A386" s="274">
        <f t="shared" si="96"/>
        <v>374</v>
      </c>
      <c r="B386" s="50"/>
      <c r="C386" s="631"/>
      <c r="D386" s="632"/>
      <c r="E386" s="631"/>
      <c r="F386" s="632"/>
      <c r="G386" s="316"/>
      <c r="H386" s="433"/>
      <c r="I386" s="216">
        <f t="shared" si="86"/>
        <v>0</v>
      </c>
      <c r="J386" s="50"/>
      <c r="K386" s="217"/>
      <c r="L386" s="51"/>
      <c r="M386" s="26">
        <f t="shared" si="87"/>
        <v>0</v>
      </c>
      <c r="N386" s="46" t="str">
        <f t="shared" si="82"/>
        <v xml:space="preserve"> </v>
      </c>
      <c r="O386" s="47">
        <f t="shared" si="88"/>
        <v>0</v>
      </c>
      <c r="P386" s="52"/>
      <c r="Q386" s="52"/>
      <c r="R386" s="215">
        <f t="shared" si="89"/>
        <v>0</v>
      </c>
      <c r="S386" s="228" t="str">
        <f t="shared" si="83"/>
        <v/>
      </c>
      <c r="T386" s="48" t="str">
        <f t="shared" si="90"/>
        <v/>
      </c>
      <c r="U386" s="320"/>
      <c r="V386" s="320"/>
      <c r="W386" s="320"/>
      <c r="X386" s="244"/>
      <c r="Z386" s="247">
        <f t="shared" si="91"/>
        <v>0</v>
      </c>
      <c r="AA386" s="30">
        <f t="shared" si="84"/>
        <v>0</v>
      </c>
      <c r="AB386" s="28">
        <f t="shared" si="92"/>
        <v>0</v>
      </c>
      <c r="AC386" s="28">
        <f t="shared" si="85"/>
        <v>0</v>
      </c>
      <c r="AE386" s="247" t="str">
        <f t="shared" si="93"/>
        <v/>
      </c>
      <c r="AF386" s="30" t="str">
        <f t="shared" si="94"/>
        <v/>
      </c>
      <c r="AG386" s="28" t="str">
        <f t="shared" si="95"/>
        <v/>
      </c>
    </row>
    <row r="387" spans="1:33" ht="12.75" customHeight="1" x14ac:dyDescent="0.25">
      <c r="A387" s="274">
        <f t="shared" si="96"/>
        <v>375</v>
      </c>
      <c r="B387" s="50"/>
      <c r="C387" s="631"/>
      <c r="D387" s="632"/>
      <c r="E387" s="631"/>
      <c r="F387" s="632"/>
      <c r="G387" s="316"/>
      <c r="H387" s="433"/>
      <c r="I387" s="216">
        <f t="shared" si="86"/>
        <v>0</v>
      </c>
      <c r="J387" s="50"/>
      <c r="K387" s="217"/>
      <c r="L387" s="51"/>
      <c r="M387" s="26">
        <f t="shared" si="87"/>
        <v>0</v>
      </c>
      <c r="N387" s="46" t="str">
        <f t="shared" si="82"/>
        <v xml:space="preserve"> </v>
      </c>
      <c r="O387" s="47">
        <f t="shared" si="88"/>
        <v>0</v>
      </c>
      <c r="P387" s="52"/>
      <c r="Q387" s="52"/>
      <c r="R387" s="215">
        <f t="shared" si="89"/>
        <v>0</v>
      </c>
      <c r="S387" s="228" t="str">
        <f t="shared" si="83"/>
        <v/>
      </c>
      <c r="T387" s="48" t="str">
        <f t="shared" si="90"/>
        <v/>
      </c>
      <c r="U387" s="320"/>
      <c r="V387" s="320"/>
      <c r="W387" s="320"/>
      <c r="X387" s="244"/>
      <c r="Z387" s="247">
        <f t="shared" si="91"/>
        <v>0</v>
      </c>
      <c r="AA387" s="30">
        <f t="shared" si="84"/>
        <v>0</v>
      </c>
      <c r="AB387" s="28">
        <f t="shared" si="92"/>
        <v>0</v>
      </c>
      <c r="AC387" s="28">
        <f t="shared" si="85"/>
        <v>0</v>
      </c>
      <c r="AE387" s="247" t="str">
        <f t="shared" si="93"/>
        <v/>
      </c>
      <c r="AF387" s="30" t="str">
        <f t="shared" si="94"/>
        <v/>
      </c>
      <c r="AG387" s="28" t="str">
        <f t="shared" si="95"/>
        <v/>
      </c>
    </row>
    <row r="388" spans="1:33" ht="12.75" customHeight="1" x14ac:dyDescent="0.25">
      <c r="A388" s="274">
        <f t="shared" si="96"/>
        <v>376</v>
      </c>
      <c r="B388" s="50"/>
      <c r="C388" s="631"/>
      <c r="D388" s="632"/>
      <c r="E388" s="631"/>
      <c r="F388" s="632"/>
      <c r="G388" s="316"/>
      <c r="H388" s="433"/>
      <c r="I388" s="216">
        <f t="shared" si="86"/>
        <v>0</v>
      </c>
      <c r="J388" s="50"/>
      <c r="K388" s="217"/>
      <c r="L388" s="51"/>
      <c r="M388" s="26">
        <f t="shared" si="87"/>
        <v>0</v>
      </c>
      <c r="N388" s="46" t="str">
        <f t="shared" si="82"/>
        <v xml:space="preserve"> </v>
      </c>
      <c r="O388" s="47">
        <f t="shared" si="88"/>
        <v>0</v>
      </c>
      <c r="P388" s="52"/>
      <c r="Q388" s="52"/>
      <c r="R388" s="215">
        <f t="shared" si="89"/>
        <v>0</v>
      </c>
      <c r="S388" s="228" t="str">
        <f t="shared" si="83"/>
        <v/>
      </c>
      <c r="T388" s="48" t="str">
        <f t="shared" si="90"/>
        <v/>
      </c>
      <c r="U388" s="320"/>
      <c r="V388" s="320"/>
      <c r="W388" s="320"/>
      <c r="X388" s="244"/>
      <c r="Z388" s="247">
        <f t="shared" si="91"/>
        <v>0</v>
      </c>
      <c r="AA388" s="30">
        <f t="shared" si="84"/>
        <v>0</v>
      </c>
      <c r="AB388" s="28">
        <f t="shared" si="92"/>
        <v>0</v>
      </c>
      <c r="AC388" s="28">
        <f t="shared" si="85"/>
        <v>0</v>
      </c>
      <c r="AE388" s="247" t="str">
        <f t="shared" si="93"/>
        <v/>
      </c>
      <c r="AF388" s="30" t="str">
        <f t="shared" si="94"/>
        <v/>
      </c>
      <c r="AG388" s="28" t="str">
        <f t="shared" si="95"/>
        <v/>
      </c>
    </row>
    <row r="389" spans="1:33" ht="12.75" customHeight="1" x14ac:dyDescent="0.25">
      <c r="A389" s="274">
        <f t="shared" si="96"/>
        <v>377</v>
      </c>
      <c r="B389" s="50"/>
      <c r="C389" s="631"/>
      <c r="D389" s="632"/>
      <c r="E389" s="631"/>
      <c r="F389" s="632"/>
      <c r="G389" s="316"/>
      <c r="H389" s="433"/>
      <c r="I389" s="216">
        <f t="shared" si="86"/>
        <v>0</v>
      </c>
      <c r="J389" s="50"/>
      <c r="K389" s="217"/>
      <c r="L389" s="51"/>
      <c r="M389" s="26">
        <f t="shared" si="87"/>
        <v>0</v>
      </c>
      <c r="N389" s="46" t="str">
        <f t="shared" si="82"/>
        <v xml:space="preserve"> </v>
      </c>
      <c r="O389" s="47">
        <f t="shared" si="88"/>
        <v>0</v>
      </c>
      <c r="P389" s="52"/>
      <c r="Q389" s="52"/>
      <c r="R389" s="215">
        <f t="shared" si="89"/>
        <v>0</v>
      </c>
      <c r="S389" s="228" t="str">
        <f t="shared" si="83"/>
        <v/>
      </c>
      <c r="T389" s="48" t="str">
        <f t="shared" si="90"/>
        <v/>
      </c>
      <c r="U389" s="320"/>
      <c r="V389" s="320"/>
      <c r="W389" s="320"/>
      <c r="X389" s="244"/>
      <c r="Z389" s="247">
        <f t="shared" si="91"/>
        <v>0</v>
      </c>
      <c r="AA389" s="30">
        <f t="shared" si="84"/>
        <v>0</v>
      </c>
      <c r="AB389" s="28">
        <f t="shared" si="92"/>
        <v>0</v>
      </c>
      <c r="AC389" s="28">
        <f t="shared" si="85"/>
        <v>0</v>
      </c>
      <c r="AE389" s="247" t="str">
        <f t="shared" si="93"/>
        <v/>
      </c>
      <c r="AF389" s="30" t="str">
        <f t="shared" si="94"/>
        <v/>
      </c>
      <c r="AG389" s="28" t="str">
        <f t="shared" si="95"/>
        <v/>
      </c>
    </row>
    <row r="390" spans="1:33" ht="12.75" customHeight="1" x14ac:dyDescent="0.25">
      <c r="A390" s="274">
        <f t="shared" si="96"/>
        <v>378</v>
      </c>
      <c r="B390" s="50"/>
      <c r="C390" s="631"/>
      <c r="D390" s="632"/>
      <c r="E390" s="631"/>
      <c r="F390" s="632"/>
      <c r="G390" s="316"/>
      <c r="H390" s="433"/>
      <c r="I390" s="216">
        <f t="shared" si="86"/>
        <v>0</v>
      </c>
      <c r="J390" s="50"/>
      <c r="K390" s="217"/>
      <c r="L390" s="51"/>
      <c r="M390" s="26">
        <f t="shared" si="87"/>
        <v>0</v>
      </c>
      <c r="N390" s="46" t="str">
        <f t="shared" si="82"/>
        <v xml:space="preserve"> </v>
      </c>
      <c r="O390" s="47">
        <f t="shared" si="88"/>
        <v>0</v>
      </c>
      <c r="P390" s="52"/>
      <c r="Q390" s="52"/>
      <c r="R390" s="215">
        <f t="shared" si="89"/>
        <v>0</v>
      </c>
      <c r="S390" s="228" t="str">
        <f t="shared" si="83"/>
        <v/>
      </c>
      <c r="T390" s="48" t="str">
        <f t="shared" si="90"/>
        <v/>
      </c>
      <c r="U390" s="320"/>
      <c r="V390" s="320"/>
      <c r="W390" s="320"/>
      <c r="X390" s="244"/>
      <c r="Z390" s="247">
        <f t="shared" si="91"/>
        <v>0</v>
      </c>
      <c r="AA390" s="30">
        <f t="shared" si="84"/>
        <v>0</v>
      </c>
      <c r="AB390" s="28">
        <f t="shared" si="92"/>
        <v>0</v>
      </c>
      <c r="AC390" s="28">
        <f t="shared" si="85"/>
        <v>0</v>
      </c>
      <c r="AE390" s="247" t="str">
        <f t="shared" si="93"/>
        <v/>
      </c>
      <c r="AF390" s="30" t="str">
        <f t="shared" si="94"/>
        <v/>
      </c>
      <c r="AG390" s="28" t="str">
        <f t="shared" si="95"/>
        <v/>
      </c>
    </row>
    <row r="391" spans="1:33" ht="12.75" customHeight="1" x14ac:dyDescent="0.25">
      <c r="A391" s="274">
        <f t="shared" si="96"/>
        <v>379</v>
      </c>
      <c r="B391" s="50"/>
      <c r="C391" s="631"/>
      <c r="D391" s="632"/>
      <c r="E391" s="631"/>
      <c r="F391" s="632"/>
      <c r="G391" s="316"/>
      <c r="H391" s="433"/>
      <c r="I391" s="216">
        <f t="shared" si="86"/>
        <v>0</v>
      </c>
      <c r="J391" s="50"/>
      <c r="K391" s="217"/>
      <c r="L391" s="51"/>
      <c r="M391" s="26">
        <f t="shared" si="87"/>
        <v>0</v>
      </c>
      <c r="N391" s="46" t="str">
        <f t="shared" si="82"/>
        <v xml:space="preserve"> </v>
      </c>
      <c r="O391" s="47">
        <f t="shared" si="88"/>
        <v>0</v>
      </c>
      <c r="P391" s="52"/>
      <c r="Q391" s="52"/>
      <c r="R391" s="215">
        <f t="shared" si="89"/>
        <v>0</v>
      </c>
      <c r="S391" s="228" t="str">
        <f t="shared" si="83"/>
        <v/>
      </c>
      <c r="T391" s="48" t="str">
        <f t="shared" si="90"/>
        <v/>
      </c>
      <c r="U391" s="320"/>
      <c r="V391" s="320"/>
      <c r="W391" s="320"/>
      <c r="X391" s="244"/>
      <c r="Z391" s="247">
        <f t="shared" si="91"/>
        <v>0</v>
      </c>
      <c r="AA391" s="30">
        <f t="shared" si="84"/>
        <v>0</v>
      </c>
      <c r="AB391" s="28">
        <f t="shared" si="92"/>
        <v>0</v>
      </c>
      <c r="AC391" s="28">
        <f t="shared" si="85"/>
        <v>0</v>
      </c>
      <c r="AE391" s="247" t="str">
        <f t="shared" si="93"/>
        <v/>
      </c>
      <c r="AF391" s="30" t="str">
        <f t="shared" si="94"/>
        <v/>
      </c>
      <c r="AG391" s="28" t="str">
        <f t="shared" si="95"/>
        <v/>
      </c>
    </row>
    <row r="392" spans="1:33" ht="12.75" customHeight="1" x14ac:dyDescent="0.25">
      <c r="A392" s="274">
        <f t="shared" si="96"/>
        <v>380</v>
      </c>
      <c r="B392" s="50"/>
      <c r="C392" s="631"/>
      <c r="D392" s="632"/>
      <c r="E392" s="631"/>
      <c r="F392" s="632"/>
      <c r="G392" s="316"/>
      <c r="H392" s="433"/>
      <c r="I392" s="216">
        <f t="shared" si="86"/>
        <v>0</v>
      </c>
      <c r="J392" s="50"/>
      <c r="K392" s="217"/>
      <c r="L392" s="51"/>
      <c r="M392" s="26">
        <f t="shared" si="87"/>
        <v>0</v>
      </c>
      <c r="N392" s="46" t="str">
        <f t="shared" si="82"/>
        <v xml:space="preserve"> </v>
      </c>
      <c r="O392" s="47">
        <f t="shared" si="88"/>
        <v>0</v>
      </c>
      <c r="P392" s="52"/>
      <c r="Q392" s="52"/>
      <c r="R392" s="215">
        <f t="shared" si="89"/>
        <v>0</v>
      </c>
      <c r="S392" s="228" t="str">
        <f t="shared" si="83"/>
        <v/>
      </c>
      <c r="T392" s="48" t="str">
        <f t="shared" si="90"/>
        <v/>
      </c>
      <c r="U392" s="320"/>
      <c r="V392" s="320"/>
      <c r="W392" s="320"/>
      <c r="X392" s="244"/>
      <c r="Z392" s="247">
        <f t="shared" si="91"/>
        <v>0</v>
      </c>
      <c r="AA392" s="30">
        <f t="shared" si="84"/>
        <v>0</v>
      </c>
      <c r="AB392" s="28">
        <f t="shared" si="92"/>
        <v>0</v>
      </c>
      <c r="AC392" s="28">
        <f t="shared" si="85"/>
        <v>0</v>
      </c>
      <c r="AE392" s="247" t="str">
        <f t="shared" si="93"/>
        <v/>
      </c>
      <c r="AF392" s="30" t="str">
        <f t="shared" si="94"/>
        <v/>
      </c>
      <c r="AG392" s="28" t="str">
        <f t="shared" si="95"/>
        <v/>
      </c>
    </row>
    <row r="393" spans="1:33" ht="12.75" customHeight="1" x14ac:dyDescent="0.25">
      <c r="A393" s="274">
        <f t="shared" si="96"/>
        <v>381</v>
      </c>
      <c r="B393" s="50"/>
      <c r="C393" s="631"/>
      <c r="D393" s="632"/>
      <c r="E393" s="631"/>
      <c r="F393" s="632"/>
      <c r="G393" s="316"/>
      <c r="H393" s="433"/>
      <c r="I393" s="216">
        <f t="shared" si="86"/>
        <v>0</v>
      </c>
      <c r="J393" s="50"/>
      <c r="K393" s="217"/>
      <c r="L393" s="51"/>
      <c r="M393" s="26">
        <f t="shared" si="87"/>
        <v>0</v>
      </c>
      <c r="N393" s="46" t="str">
        <f t="shared" si="82"/>
        <v xml:space="preserve"> </v>
      </c>
      <c r="O393" s="47">
        <f t="shared" si="88"/>
        <v>0</v>
      </c>
      <c r="P393" s="52"/>
      <c r="Q393" s="52"/>
      <c r="R393" s="215">
        <f t="shared" si="89"/>
        <v>0</v>
      </c>
      <c r="S393" s="228" t="str">
        <f t="shared" si="83"/>
        <v/>
      </c>
      <c r="T393" s="48" t="str">
        <f t="shared" si="90"/>
        <v/>
      </c>
      <c r="U393" s="320"/>
      <c r="V393" s="320"/>
      <c r="W393" s="320"/>
      <c r="X393" s="244"/>
      <c r="Z393" s="247">
        <f t="shared" si="91"/>
        <v>0</v>
      </c>
      <c r="AA393" s="30">
        <f t="shared" si="84"/>
        <v>0</v>
      </c>
      <c r="AB393" s="28">
        <f t="shared" si="92"/>
        <v>0</v>
      </c>
      <c r="AC393" s="28">
        <f t="shared" si="85"/>
        <v>0</v>
      </c>
      <c r="AE393" s="247" t="str">
        <f t="shared" si="93"/>
        <v/>
      </c>
      <c r="AF393" s="30" t="str">
        <f t="shared" si="94"/>
        <v/>
      </c>
      <c r="AG393" s="28" t="str">
        <f t="shared" si="95"/>
        <v/>
      </c>
    </row>
    <row r="394" spans="1:33" ht="12.75" customHeight="1" x14ac:dyDescent="0.25">
      <c r="A394" s="274">
        <f t="shared" si="96"/>
        <v>382</v>
      </c>
      <c r="B394" s="50"/>
      <c r="C394" s="631"/>
      <c r="D394" s="632"/>
      <c r="E394" s="631"/>
      <c r="F394" s="632"/>
      <c r="G394" s="316"/>
      <c r="H394" s="433"/>
      <c r="I394" s="216">
        <f t="shared" si="86"/>
        <v>0</v>
      </c>
      <c r="J394" s="50"/>
      <c r="K394" s="217"/>
      <c r="L394" s="51"/>
      <c r="M394" s="26">
        <f t="shared" si="87"/>
        <v>0</v>
      </c>
      <c r="N394" s="46" t="str">
        <f t="shared" si="82"/>
        <v xml:space="preserve"> </v>
      </c>
      <c r="O394" s="47">
        <f t="shared" si="88"/>
        <v>0</v>
      </c>
      <c r="P394" s="52"/>
      <c r="Q394" s="52"/>
      <c r="R394" s="215">
        <f t="shared" si="89"/>
        <v>0</v>
      </c>
      <c r="S394" s="228" t="str">
        <f t="shared" si="83"/>
        <v/>
      </c>
      <c r="T394" s="48" t="str">
        <f t="shared" si="90"/>
        <v/>
      </c>
      <c r="U394" s="320"/>
      <c r="V394" s="320"/>
      <c r="W394" s="320"/>
      <c r="X394" s="244"/>
      <c r="Z394" s="247">
        <f t="shared" si="91"/>
        <v>0</v>
      </c>
      <c r="AA394" s="30">
        <f t="shared" si="84"/>
        <v>0</v>
      </c>
      <c r="AB394" s="28">
        <f t="shared" si="92"/>
        <v>0</v>
      </c>
      <c r="AC394" s="28">
        <f t="shared" si="85"/>
        <v>0</v>
      </c>
      <c r="AE394" s="247" t="str">
        <f t="shared" si="93"/>
        <v/>
      </c>
      <c r="AF394" s="30" t="str">
        <f t="shared" si="94"/>
        <v/>
      </c>
      <c r="AG394" s="28" t="str">
        <f t="shared" si="95"/>
        <v/>
      </c>
    </row>
    <row r="395" spans="1:33" ht="12.75" customHeight="1" x14ac:dyDescent="0.25">
      <c r="A395" s="274">
        <f t="shared" si="96"/>
        <v>383</v>
      </c>
      <c r="B395" s="50"/>
      <c r="C395" s="631"/>
      <c r="D395" s="632"/>
      <c r="E395" s="631"/>
      <c r="F395" s="632"/>
      <c r="G395" s="316"/>
      <c r="H395" s="433"/>
      <c r="I395" s="216">
        <f t="shared" si="86"/>
        <v>0</v>
      </c>
      <c r="J395" s="50"/>
      <c r="K395" s="217"/>
      <c r="L395" s="51"/>
      <c r="M395" s="26">
        <f t="shared" si="87"/>
        <v>0</v>
      </c>
      <c r="N395" s="46" t="str">
        <f t="shared" si="82"/>
        <v xml:space="preserve"> </v>
      </c>
      <c r="O395" s="47">
        <f t="shared" si="88"/>
        <v>0</v>
      </c>
      <c r="P395" s="52"/>
      <c r="Q395" s="52"/>
      <c r="R395" s="215">
        <f t="shared" si="89"/>
        <v>0</v>
      </c>
      <c r="S395" s="228" t="str">
        <f t="shared" si="83"/>
        <v/>
      </c>
      <c r="T395" s="48" t="str">
        <f t="shared" si="90"/>
        <v/>
      </c>
      <c r="U395" s="320"/>
      <c r="V395" s="320"/>
      <c r="W395" s="320"/>
      <c r="X395" s="244"/>
      <c r="Z395" s="247">
        <f t="shared" si="91"/>
        <v>0</v>
      </c>
      <c r="AA395" s="30">
        <f t="shared" si="84"/>
        <v>0</v>
      </c>
      <c r="AB395" s="28">
        <f t="shared" si="92"/>
        <v>0</v>
      </c>
      <c r="AC395" s="28">
        <f t="shared" si="85"/>
        <v>0</v>
      </c>
      <c r="AE395" s="247" t="str">
        <f t="shared" si="93"/>
        <v/>
      </c>
      <c r="AF395" s="30" t="str">
        <f t="shared" si="94"/>
        <v/>
      </c>
      <c r="AG395" s="28" t="str">
        <f t="shared" si="95"/>
        <v/>
      </c>
    </row>
    <row r="396" spans="1:33" ht="12.75" customHeight="1" x14ac:dyDescent="0.25">
      <c r="A396" s="274">
        <f t="shared" si="96"/>
        <v>384</v>
      </c>
      <c r="B396" s="50"/>
      <c r="C396" s="631"/>
      <c r="D396" s="632"/>
      <c r="E396" s="631"/>
      <c r="F396" s="632"/>
      <c r="G396" s="316"/>
      <c r="H396" s="433"/>
      <c r="I396" s="216">
        <f t="shared" si="86"/>
        <v>0</v>
      </c>
      <c r="J396" s="50"/>
      <c r="K396" s="217"/>
      <c r="L396" s="51"/>
      <c r="M396" s="26">
        <f t="shared" si="87"/>
        <v>0</v>
      </c>
      <c r="N396" s="46" t="str">
        <f t="shared" si="82"/>
        <v xml:space="preserve"> </v>
      </c>
      <c r="O396" s="47">
        <f t="shared" si="88"/>
        <v>0</v>
      </c>
      <c r="P396" s="52"/>
      <c r="Q396" s="52"/>
      <c r="R396" s="215">
        <f t="shared" si="89"/>
        <v>0</v>
      </c>
      <c r="S396" s="228" t="str">
        <f t="shared" si="83"/>
        <v/>
      </c>
      <c r="T396" s="48" t="str">
        <f t="shared" si="90"/>
        <v/>
      </c>
      <c r="U396" s="320"/>
      <c r="V396" s="320"/>
      <c r="W396" s="320"/>
      <c r="X396" s="244"/>
      <c r="Z396" s="247">
        <f t="shared" si="91"/>
        <v>0</v>
      </c>
      <c r="AA396" s="30">
        <f t="shared" si="84"/>
        <v>0</v>
      </c>
      <c r="AB396" s="28">
        <f t="shared" si="92"/>
        <v>0</v>
      </c>
      <c r="AC396" s="28">
        <f t="shared" si="85"/>
        <v>0</v>
      </c>
      <c r="AE396" s="247" t="str">
        <f t="shared" si="93"/>
        <v/>
      </c>
      <c r="AF396" s="30" t="str">
        <f t="shared" si="94"/>
        <v/>
      </c>
      <c r="AG396" s="28" t="str">
        <f t="shared" si="95"/>
        <v/>
      </c>
    </row>
    <row r="397" spans="1:33" ht="12.75" customHeight="1" x14ac:dyDescent="0.25">
      <c r="A397" s="274">
        <f t="shared" si="96"/>
        <v>385</v>
      </c>
      <c r="B397" s="50"/>
      <c r="C397" s="631"/>
      <c r="D397" s="632"/>
      <c r="E397" s="631"/>
      <c r="F397" s="632"/>
      <c r="G397" s="316"/>
      <c r="H397" s="433"/>
      <c r="I397" s="216">
        <f t="shared" si="86"/>
        <v>0</v>
      </c>
      <c r="J397" s="50"/>
      <c r="K397" s="217"/>
      <c r="L397" s="51"/>
      <c r="M397" s="26">
        <f t="shared" si="87"/>
        <v>0</v>
      </c>
      <c r="N397" s="46" t="str">
        <f t="shared" ref="N397:N460" si="97">IF(K397&lt;=0.5,IF(M397&gt;0.5,"Fail"," "),IF(K397&lt;=0.8,IF(M397&gt;0.8,"Fail"," ")," "))</f>
        <v xml:space="preserve"> </v>
      </c>
      <c r="O397" s="47">
        <f t="shared" si="88"/>
        <v>0</v>
      </c>
      <c r="P397" s="52"/>
      <c r="Q397" s="52"/>
      <c r="R397" s="215">
        <f t="shared" si="89"/>
        <v>0</v>
      </c>
      <c r="S397" s="228" t="str">
        <f t="shared" ref="S397:S460" si="98">IF(J397&gt;0,IF(R397*12&gt;L397,"Fail",""),"")</f>
        <v/>
      </c>
      <c r="T397" s="48" t="str">
        <f t="shared" si="90"/>
        <v/>
      </c>
      <c r="U397" s="320"/>
      <c r="V397" s="320"/>
      <c r="W397" s="320"/>
      <c r="X397" s="244"/>
      <c r="Z397" s="247">
        <f t="shared" si="91"/>
        <v>0</v>
      </c>
      <c r="AA397" s="30">
        <f t="shared" ref="AA397:AA460" si="99">IF(I397=1,$M$7,IF(I397=2,$N$7,IF(I397=3,$O$7,IF(I397=4,$P$7,IF(I397=5,$Q$7,IF(I397=6,$R$7,IF(I397=7,$S$7,IF(I397=8,$T$7,Z397))))))))</f>
        <v>0</v>
      </c>
      <c r="AB397" s="28">
        <f t="shared" si="92"/>
        <v>0</v>
      </c>
      <c r="AC397" s="28">
        <f t="shared" ref="AC397:AC460" si="100">(K397*AA397)</f>
        <v>0</v>
      </c>
      <c r="AE397" s="247" t="str">
        <f t="shared" si="93"/>
        <v/>
      </c>
      <c r="AF397" s="30" t="str">
        <f t="shared" si="94"/>
        <v/>
      </c>
      <c r="AG397" s="28" t="str">
        <f t="shared" si="95"/>
        <v/>
      </c>
    </row>
    <row r="398" spans="1:33" ht="12.75" customHeight="1" x14ac:dyDescent="0.25">
      <c r="A398" s="274">
        <f t="shared" si="96"/>
        <v>386</v>
      </c>
      <c r="B398" s="50"/>
      <c r="C398" s="631"/>
      <c r="D398" s="632"/>
      <c r="E398" s="631"/>
      <c r="F398" s="632"/>
      <c r="G398" s="316"/>
      <c r="H398" s="433"/>
      <c r="I398" s="216">
        <f t="shared" ref="I398:I461" si="101">IF(C398&lt;&gt;"",IF(H398&lt;1,1,(H398*1.5)),0)</f>
        <v>0</v>
      </c>
      <c r="J398" s="50"/>
      <c r="K398" s="217"/>
      <c r="L398" s="51"/>
      <c r="M398" s="26">
        <f t="shared" ref="M398:M461" si="102">IF(OR(C398="VACANT",K398=0),0,(L398/AB398))</f>
        <v>0</v>
      </c>
      <c r="N398" s="46" t="str">
        <f t="shared" si="97"/>
        <v xml:space="preserve"> </v>
      </c>
      <c r="O398" s="47">
        <f t="shared" ref="O398:O461" si="103">+AC398/12*0.3</f>
        <v>0</v>
      </c>
      <c r="P398" s="52"/>
      <c r="Q398" s="52"/>
      <c r="R398" s="215">
        <f t="shared" ref="R398:R461" si="104">P398-Q398</f>
        <v>0</v>
      </c>
      <c r="S398" s="228" t="str">
        <f t="shared" si="98"/>
        <v/>
      </c>
      <c r="T398" s="48" t="str">
        <f t="shared" ref="T398:T461" si="105">IF(C398="Vacant","",IF(R398&gt;0,IF(R398&gt;O398,"Fail",""),""))</f>
        <v/>
      </c>
      <c r="U398" s="320"/>
      <c r="V398" s="320"/>
      <c r="W398" s="320"/>
      <c r="X398" s="244"/>
      <c r="Z398" s="247">
        <f t="shared" ref="Z398:Z461" si="106">IF(I398=1.5,$M$8,IF(I398=2.5,$N$8,IF(I398=3.5,$O$8,IF(I398=4.5,$P$8,IF(I398=5.5,$Q$8,IF(I398=6.5,$R$8,IF(I398=7.5,$S$8,IF(I398=8.5,$T$8,0))))))))</f>
        <v>0</v>
      </c>
      <c r="AA398" s="30">
        <f t="shared" si="99"/>
        <v>0</v>
      </c>
      <c r="AB398" s="28">
        <f t="shared" ref="AB398:AB461" si="107">IF(J398=1,$M$7,IF(J398=2,$N$7,IF(J398=3,$O$7,IF(J398=4,$P$7,IF(J398=5,$Q$7,IF(J398=6,$R$7,IF(J398=7,$S$7,IF(J398=8,$T$7,0))))))))</f>
        <v>0</v>
      </c>
      <c r="AC398" s="28">
        <f t="shared" si="100"/>
        <v>0</v>
      </c>
      <c r="AE398" s="247" t="str">
        <f t="shared" ref="AE398:AE461" si="108">IF(Q398&gt;=1,1,"")</f>
        <v/>
      </c>
      <c r="AF398" s="30" t="str">
        <f t="shared" ref="AF398:AF461" si="109">IF(AE398=1,H398,"")</f>
        <v/>
      </c>
      <c r="AG398" s="28" t="str">
        <f t="shared" ref="AG398:AG461" si="110">IF(AE398=1,P398,"")</f>
        <v/>
      </c>
    </row>
    <row r="399" spans="1:33" ht="12.75" customHeight="1" x14ac:dyDescent="0.25">
      <c r="A399" s="274">
        <f t="shared" ref="A399:A462" si="111">A398+1</f>
        <v>387</v>
      </c>
      <c r="B399" s="50"/>
      <c r="C399" s="631"/>
      <c r="D399" s="632"/>
      <c r="E399" s="631"/>
      <c r="F399" s="632"/>
      <c r="G399" s="316"/>
      <c r="H399" s="433"/>
      <c r="I399" s="216">
        <f t="shared" si="101"/>
        <v>0</v>
      </c>
      <c r="J399" s="50"/>
      <c r="K399" s="217"/>
      <c r="L399" s="51"/>
      <c r="M399" s="26">
        <f t="shared" si="102"/>
        <v>0</v>
      </c>
      <c r="N399" s="46" t="str">
        <f t="shared" si="97"/>
        <v xml:space="preserve"> </v>
      </c>
      <c r="O399" s="47">
        <f t="shared" si="103"/>
        <v>0</v>
      </c>
      <c r="P399" s="52"/>
      <c r="Q399" s="52"/>
      <c r="R399" s="215">
        <f t="shared" si="104"/>
        <v>0</v>
      </c>
      <c r="S399" s="228" t="str">
        <f t="shared" si="98"/>
        <v/>
      </c>
      <c r="T399" s="48" t="str">
        <f t="shared" si="105"/>
        <v/>
      </c>
      <c r="U399" s="320"/>
      <c r="V399" s="320"/>
      <c r="W399" s="320"/>
      <c r="X399" s="244"/>
      <c r="Z399" s="247">
        <f t="shared" si="106"/>
        <v>0</v>
      </c>
      <c r="AA399" s="30">
        <f t="shared" si="99"/>
        <v>0</v>
      </c>
      <c r="AB399" s="28">
        <f t="shared" si="107"/>
        <v>0</v>
      </c>
      <c r="AC399" s="28">
        <f t="shared" si="100"/>
        <v>0</v>
      </c>
      <c r="AE399" s="247" t="str">
        <f t="shared" si="108"/>
        <v/>
      </c>
      <c r="AF399" s="30" t="str">
        <f t="shared" si="109"/>
        <v/>
      </c>
      <c r="AG399" s="28" t="str">
        <f t="shared" si="110"/>
        <v/>
      </c>
    </row>
    <row r="400" spans="1:33" ht="12.75" customHeight="1" x14ac:dyDescent="0.25">
      <c r="A400" s="274">
        <f t="shared" si="111"/>
        <v>388</v>
      </c>
      <c r="B400" s="50"/>
      <c r="C400" s="631"/>
      <c r="D400" s="632"/>
      <c r="E400" s="631"/>
      <c r="F400" s="632"/>
      <c r="G400" s="316"/>
      <c r="H400" s="433"/>
      <c r="I400" s="216">
        <f t="shared" si="101"/>
        <v>0</v>
      </c>
      <c r="J400" s="50"/>
      <c r="K400" s="217"/>
      <c r="L400" s="51"/>
      <c r="M400" s="26">
        <f t="shared" si="102"/>
        <v>0</v>
      </c>
      <c r="N400" s="46" t="str">
        <f t="shared" si="97"/>
        <v xml:space="preserve"> </v>
      </c>
      <c r="O400" s="47">
        <f t="shared" si="103"/>
        <v>0</v>
      </c>
      <c r="P400" s="52"/>
      <c r="Q400" s="52"/>
      <c r="R400" s="215">
        <f t="shared" si="104"/>
        <v>0</v>
      </c>
      <c r="S400" s="228" t="str">
        <f t="shared" si="98"/>
        <v/>
      </c>
      <c r="T400" s="48" t="str">
        <f t="shared" si="105"/>
        <v/>
      </c>
      <c r="U400" s="320"/>
      <c r="V400" s="320"/>
      <c r="W400" s="320"/>
      <c r="X400" s="244"/>
      <c r="Z400" s="247">
        <f t="shared" si="106"/>
        <v>0</v>
      </c>
      <c r="AA400" s="30">
        <f t="shared" si="99"/>
        <v>0</v>
      </c>
      <c r="AB400" s="28">
        <f t="shared" si="107"/>
        <v>0</v>
      </c>
      <c r="AC400" s="28">
        <f t="shared" si="100"/>
        <v>0</v>
      </c>
      <c r="AE400" s="247" t="str">
        <f t="shared" si="108"/>
        <v/>
      </c>
      <c r="AF400" s="30" t="str">
        <f t="shared" si="109"/>
        <v/>
      </c>
      <c r="AG400" s="28" t="str">
        <f t="shared" si="110"/>
        <v/>
      </c>
    </row>
    <row r="401" spans="1:33" ht="12.75" customHeight="1" x14ac:dyDescent="0.25">
      <c r="A401" s="274">
        <f t="shared" si="111"/>
        <v>389</v>
      </c>
      <c r="B401" s="50"/>
      <c r="C401" s="631"/>
      <c r="D401" s="632"/>
      <c r="E401" s="631"/>
      <c r="F401" s="632"/>
      <c r="G401" s="316"/>
      <c r="H401" s="433"/>
      <c r="I401" s="216">
        <f t="shared" si="101"/>
        <v>0</v>
      </c>
      <c r="J401" s="50"/>
      <c r="K401" s="217"/>
      <c r="L401" s="51"/>
      <c r="M401" s="26">
        <f t="shared" si="102"/>
        <v>0</v>
      </c>
      <c r="N401" s="46" t="str">
        <f t="shared" si="97"/>
        <v xml:space="preserve"> </v>
      </c>
      <c r="O401" s="47">
        <f t="shared" si="103"/>
        <v>0</v>
      </c>
      <c r="P401" s="52"/>
      <c r="Q401" s="52"/>
      <c r="R401" s="215">
        <f t="shared" si="104"/>
        <v>0</v>
      </c>
      <c r="S401" s="228" t="str">
        <f t="shared" si="98"/>
        <v/>
      </c>
      <c r="T401" s="48" t="str">
        <f t="shared" si="105"/>
        <v/>
      </c>
      <c r="U401" s="320"/>
      <c r="V401" s="320"/>
      <c r="W401" s="320"/>
      <c r="X401" s="244"/>
      <c r="Z401" s="247">
        <f t="shared" si="106"/>
        <v>0</v>
      </c>
      <c r="AA401" s="30">
        <f t="shared" si="99"/>
        <v>0</v>
      </c>
      <c r="AB401" s="28">
        <f t="shared" si="107"/>
        <v>0</v>
      </c>
      <c r="AC401" s="28">
        <f t="shared" si="100"/>
        <v>0</v>
      </c>
      <c r="AE401" s="247" t="str">
        <f t="shared" si="108"/>
        <v/>
      </c>
      <c r="AF401" s="30" t="str">
        <f t="shared" si="109"/>
        <v/>
      </c>
      <c r="AG401" s="28" t="str">
        <f t="shared" si="110"/>
        <v/>
      </c>
    </row>
    <row r="402" spans="1:33" ht="12.75" customHeight="1" x14ac:dyDescent="0.25">
      <c r="A402" s="274">
        <f t="shared" si="111"/>
        <v>390</v>
      </c>
      <c r="B402" s="50"/>
      <c r="C402" s="631"/>
      <c r="D402" s="632"/>
      <c r="E402" s="631"/>
      <c r="F402" s="632"/>
      <c r="G402" s="316"/>
      <c r="H402" s="433"/>
      <c r="I402" s="216">
        <f t="shared" si="101"/>
        <v>0</v>
      </c>
      <c r="J402" s="50"/>
      <c r="K402" s="217"/>
      <c r="L402" s="51"/>
      <c r="M402" s="26">
        <f t="shared" si="102"/>
        <v>0</v>
      </c>
      <c r="N402" s="46" t="str">
        <f t="shared" si="97"/>
        <v xml:space="preserve"> </v>
      </c>
      <c r="O402" s="47">
        <f t="shared" si="103"/>
        <v>0</v>
      </c>
      <c r="P402" s="52"/>
      <c r="Q402" s="52"/>
      <c r="R402" s="215">
        <f t="shared" si="104"/>
        <v>0</v>
      </c>
      <c r="S402" s="228" t="str">
        <f t="shared" si="98"/>
        <v/>
      </c>
      <c r="T402" s="48" t="str">
        <f t="shared" si="105"/>
        <v/>
      </c>
      <c r="U402" s="320"/>
      <c r="V402" s="320"/>
      <c r="W402" s="320"/>
      <c r="X402" s="244"/>
      <c r="Z402" s="247">
        <f t="shared" si="106"/>
        <v>0</v>
      </c>
      <c r="AA402" s="30">
        <f t="shared" si="99"/>
        <v>0</v>
      </c>
      <c r="AB402" s="28">
        <f t="shared" si="107"/>
        <v>0</v>
      </c>
      <c r="AC402" s="28">
        <f t="shared" si="100"/>
        <v>0</v>
      </c>
      <c r="AE402" s="247" t="str">
        <f t="shared" si="108"/>
        <v/>
      </c>
      <c r="AF402" s="30" t="str">
        <f t="shared" si="109"/>
        <v/>
      </c>
      <c r="AG402" s="28" t="str">
        <f t="shared" si="110"/>
        <v/>
      </c>
    </row>
    <row r="403" spans="1:33" ht="12.75" customHeight="1" x14ac:dyDescent="0.25">
      <c r="A403" s="274">
        <f t="shared" si="111"/>
        <v>391</v>
      </c>
      <c r="B403" s="50"/>
      <c r="C403" s="631"/>
      <c r="D403" s="632"/>
      <c r="E403" s="631"/>
      <c r="F403" s="632"/>
      <c r="G403" s="316"/>
      <c r="H403" s="433"/>
      <c r="I403" s="216">
        <f t="shared" si="101"/>
        <v>0</v>
      </c>
      <c r="J403" s="50"/>
      <c r="K403" s="217"/>
      <c r="L403" s="51"/>
      <c r="M403" s="26">
        <f t="shared" si="102"/>
        <v>0</v>
      </c>
      <c r="N403" s="46" t="str">
        <f t="shared" si="97"/>
        <v xml:space="preserve"> </v>
      </c>
      <c r="O403" s="47">
        <f t="shared" si="103"/>
        <v>0</v>
      </c>
      <c r="P403" s="52"/>
      <c r="Q403" s="52"/>
      <c r="R403" s="215">
        <f t="shared" si="104"/>
        <v>0</v>
      </c>
      <c r="S403" s="228" t="str">
        <f t="shared" si="98"/>
        <v/>
      </c>
      <c r="T403" s="48" t="str">
        <f t="shared" si="105"/>
        <v/>
      </c>
      <c r="U403" s="320"/>
      <c r="V403" s="320"/>
      <c r="W403" s="320"/>
      <c r="X403" s="244"/>
      <c r="Z403" s="247">
        <f t="shared" si="106"/>
        <v>0</v>
      </c>
      <c r="AA403" s="30">
        <f t="shared" si="99"/>
        <v>0</v>
      </c>
      <c r="AB403" s="28">
        <f t="shared" si="107"/>
        <v>0</v>
      </c>
      <c r="AC403" s="28">
        <f t="shared" si="100"/>
        <v>0</v>
      </c>
      <c r="AE403" s="247" t="str">
        <f t="shared" si="108"/>
        <v/>
      </c>
      <c r="AF403" s="30" t="str">
        <f t="shared" si="109"/>
        <v/>
      </c>
      <c r="AG403" s="28" t="str">
        <f t="shared" si="110"/>
        <v/>
      </c>
    </row>
    <row r="404" spans="1:33" ht="12.75" customHeight="1" x14ac:dyDescent="0.25">
      <c r="A404" s="274">
        <f t="shared" si="111"/>
        <v>392</v>
      </c>
      <c r="B404" s="50"/>
      <c r="C404" s="631"/>
      <c r="D404" s="632"/>
      <c r="E404" s="631"/>
      <c r="F404" s="632"/>
      <c r="G404" s="316"/>
      <c r="H404" s="433"/>
      <c r="I404" s="216">
        <f t="shared" si="101"/>
        <v>0</v>
      </c>
      <c r="J404" s="50"/>
      <c r="K404" s="217"/>
      <c r="L404" s="51"/>
      <c r="M404" s="26">
        <f t="shared" si="102"/>
        <v>0</v>
      </c>
      <c r="N404" s="46" t="str">
        <f t="shared" si="97"/>
        <v xml:space="preserve"> </v>
      </c>
      <c r="O404" s="47">
        <f t="shared" si="103"/>
        <v>0</v>
      </c>
      <c r="P404" s="52"/>
      <c r="Q404" s="52"/>
      <c r="R404" s="215">
        <f t="shared" si="104"/>
        <v>0</v>
      </c>
      <c r="S404" s="228" t="str">
        <f t="shared" si="98"/>
        <v/>
      </c>
      <c r="T404" s="48" t="str">
        <f t="shared" si="105"/>
        <v/>
      </c>
      <c r="U404" s="320"/>
      <c r="V404" s="320"/>
      <c r="W404" s="320"/>
      <c r="X404" s="244"/>
      <c r="Z404" s="247">
        <f t="shared" si="106"/>
        <v>0</v>
      </c>
      <c r="AA404" s="30">
        <f t="shared" si="99"/>
        <v>0</v>
      </c>
      <c r="AB404" s="28">
        <f t="shared" si="107"/>
        <v>0</v>
      </c>
      <c r="AC404" s="28">
        <f t="shared" si="100"/>
        <v>0</v>
      </c>
      <c r="AE404" s="247" t="str">
        <f t="shared" si="108"/>
        <v/>
      </c>
      <c r="AF404" s="30" t="str">
        <f t="shared" si="109"/>
        <v/>
      </c>
      <c r="AG404" s="28" t="str">
        <f t="shared" si="110"/>
        <v/>
      </c>
    </row>
    <row r="405" spans="1:33" ht="12.75" customHeight="1" x14ac:dyDescent="0.25">
      <c r="A405" s="274">
        <f t="shared" si="111"/>
        <v>393</v>
      </c>
      <c r="B405" s="50"/>
      <c r="C405" s="631"/>
      <c r="D405" s="632"/>
      <c r="E405" s="631"/>
      <c r="F405" s="632"/>
      <c r="G405" s="316"/>
      <c r="H405" s="433"/>
      <c r="I405" s="216">
        <f t="shared" si="101"/>
        <v>0</v>
      </c>
      <c r="J405" s="50"/>
      <c r="K405" s="217"/>
      <c r="L405" s="51"/>
      <c r="M405" s="26">
        <f t="shared" si="102"/>
        <v>0</v>
      </c>
      <c r="N405" s="46" t="str">
        <f t="shared" si="97"/>
        <v xml:space="preserve"> </v>
      </c>
      <c r="O405" s="47">
        <f t="shared" si="103"/>
        <v>0</v>
      </c>
      <c r="P405" s="52"/>
      <c r="Q405" s="52"/>
      <c r="R405" s="215">
        <f t="shared" si="104"/>
        <v>0</v>
      </c>
      <c r="S405" s="228" t="str">
        <f t="shared" si="98"/>
        <v/>
      </c>
      <c r="T405" s="48" t="str">
        <f t="shared" si="105"/>
        <v/>
      </c>
      <c r="U405" s="320"/>
      <c r="V405" s="320"/>
      <c r="W405" s="320"/>
      <c r="X405" s="244"/>
      <c r="Z405" s="247">
        <f t="shared" si="106"/>
        <v>0</v>
      </c>
      <c r="AA405" s="30">
        <f t="shared" si="99"/>
        <v>0</v>
      </c>
      <c r="AB405" s="28">
        <f t="shared" si="107"/>
        <v>0</v>
      </c>
      <c r="AC405" s="28">
        <f t="shared" si="100"/>
        <v>0</v>
      </c>
      <c r="AE405" s="247" t="str">
        <f t="shared" si="108"/>
        <v/>
      </c>
      <c r="AF405" s="30" t="str">
        <f t="shared" si="109"/>
        <v/>
      </c>
      <c r="AG405" s="28" t="str">
        <f t="shared" si="110"/>
        <v/>
      </c>
    </row>
    <row r="406" spans="1:33" ht="12.75" customHeight="1" x14ac:dyDescent="0.25">
      <c r="A406" s="274">
        <f t="shared" si="111"/>
        <v>394</v>
      </c>
      <c r="B406" s="50"/>
      <c r="C406" s="631"/>
      <c r="D406" s="632"/>
      <c r="E406" s="631"/>
      <c r="F406" s="632"/>
      <c r="G406" s="316"/>
      <c r="H406" s="433"/>
      <c r="I406" s="216">
        <f t="shared" si="101"/>
        <v>0</v>
      </c>
      <c r="J406" s="50"/>
      <c r="K406" s="217"/>
      <c r="L406" s="51"/>
      <c r="M406" s="26">
        <f t="shared" si="102"/>
        <v>0</v>
      </c>
      <c r="N406" s="46" t="str">
        <f t="shared" si="97"/>
        <v xml:space="preserve"> </v>
      </c>
      <c r="O406" s="47">
        <f t="shared" si="103"/>
        <v>0</v>
      </c>
      <c r="P406" s="52"/>
      <c r="Q406" s="52"/>
      <c r="R406" s="215">
        <f t="shared" si="104"/>
        <v>0</v>
      </c>
      <c r="S406" s="228" t="str">
        <f t="shared" si="98"/>
        <v/>
      </c>
      <c r="T406" s="48" t="str">
        <f t="shared" si="105"/>
        <v/>
      </c>
      <c r="U406" s="320"/>
      <c r="V406" s="320"/>
      <c r="W406" s="320"/>
      <c r="X406" s="244"/>
      <c r="Z406" s="247">
        <f t="shared" si="106"/>
        <v>0</v>
      </c>
      <c r="AA406" s="30">
        <f t="shared" si="99"/>
        <v>0</v>
      </c>
      <c r="AB406" s="28">
        <f t="shared" si="107"/>
        <v>0</v>
      </c>
      <c r="AC406" s="28">
        <f t="shared" si="100"/>
        <v>0</v>
      </c>
      <c r="AE406" s="247" t="str">
        <f t="shared" si="108"/>
        <v/>
      </c>
      <c r="AF406" s="30" t="str">
        <f t="shared" si="109"/>
        <v/>
      </c>
      <c r="AG406" s="28" t="str">
        <f t="shared" si="110"/>
        <v/>
      </c>
    </row>
    <row r="407" spans="1:33" ht="12.75" customHeight="1" x14ac:dyDescent="0.25">
      <c r="A407" s="274">
        <f t="shared" si="111"/>
        <v>395</v>
      </c>
      <c r="B407" s="50"/>
      <c r="C407" s="631"/>
      <c r="D407" s="632"/>
      <c r="E407" s="631"/>
      <c r="F407" s="632"/>
      <c r="G407" s="316"/>
      <c r="H407" s="433"/>
      <c r="I407" s="216">
        <f t="shared" si="101"/>
        <v>0</v>
      </c>
      <c r="J407" s="50"/>
      <c r="K407" s="217"/>
      <c r="L407" s="51"/>
      <c r="M407" s="26">
        <f t="shared" si="102"/>
        <v>0</v>
      </c>
      <c r="N407" s="46" t="str">
        <f t="shared" si="97"/>
        <v xml:space="preserve"> </v>
      </c>
      <c r="O407" s="47">
        <f t="shared" si="103"/>
        <v>0</v>
      </c>
      <c r="P407" s="52"/>
      <c r="Q407" s="52"/>
      <c r="R407" s="215">
        <f t="shared" si="104"/>
        <v>0</v>
      </c>
      <c r="S407" s="228" t="str">
        <f t="shared" si="98"/>
        <v/>
      </c>
      <c r="T407" s="48" t="str">
        <f t="shared" si="105"/>
        <v/>
      </c>
      <c r="U407" s="320"/>
      <c r="V407" s="320"/>
      <c r="W407" s="320"/>
      <c r="X407" s="244"/>
      <c r="Z407" s="247">
        <f t="shared" si="106"/>
        <v>0</v>
      </c>
      <c r="AA407" s="30">
        <f t="shared" si="99"/>
        <v>0</v>
      </c>
      <c r="AB407" s="28">
        <f t="shared" si="107"/>
        <v>0</v>
      </c>
      <c r="AC407" s="28">
        <f t="shared" si="100"/>
        <v>0</v>
      </c>
      <c r="AE407" s="247" t="str">
        <f t="shared" si="108"/>
        <v/>
      </c>
      <c r="AF407" s="30" t="str">
        <f t="shared" si="109"/>
        <v/>
      </c>
      <c r="AG407" s="28" t="str">
        <f t="shared" si="110"/>
        <v/>
      </c>
    </row>
    <row r="408" spans="1:33" ht="12.75" customHeight="1" x14ac:dyDescent="0.25">
      <c r="A408" s="274">
        <f t="shared" si="111"/>
        <v>396</v>
      </c>
      <c r="B408" s="50"/>
      <c r="C408" s="631"/>
      <c r="D408" s="632"/>
      <c r="E408" s="631"/>
      <c r="F408" s="632"/>
      <c r="G408" s="316"/>
      <c r="H408" s="433"/>
      <c r="I408" s="216">
        <f t="shared" si="101"/>
        <v>0</v>
      </c>
      <c r="J408" s="50"/>
      <c r="K408" s="217"/>
      <c r="L408" s="51"/>
      <c r="M408" s="26">
        <f t="shared" si="102"/>
        <v>0</v>
      </c>
      <c r="N408" s="46" t="str">
        <f t="shared" si="97"/>
        <v xml:space="preserve"> </v>
      </c>
      <c r="O408" s="47">
        <f t="shared" si="103"/>
        <v>0</v>
      </c>
      <c r="P408" s="52"/>
      <c r="Q408" s="52"/>
      <c r="R408" s="215">
        <f t="shared" si="104"/>
        <v>0</v>
      </c>
      <c r="S408" s="228" t="str">
        <f t="shared" si="98"/>
        <v/>
      </c>
      <c r="T408" s="48" t="str">
        <f t="shared" si="105"/>
        <v/>
      </c>
      <c r="U408" s="320"/>
      <c r="V408" s="320"/>
      <c r="W408" s="320"/>
      <c r="X408" s="244"/>
      <c r="Z408" s="247">
        <f t="shared" si="106"/>
        <v>0</v>
      </c>
      <c r="AA408" s="30">
        <f t="shared" si="99"/>
        <v>0</v>
      </c>
      <c r="AB408" s="28">
        <f t="shared" si="107"/>
        <v>0</v>
      </c>
      <c r="AC408" s="28">
        <f t="shared" si="100"/>
        <v>0</v>
      </c>
      <c r="AE408" s="247" t="str">
        <f t="shared" si="108"/>
        <v/>
      </c>
      <c r="AF408" s="30" t="str">
        <f t="shared" si="109"/>
        <v/>
      </c>
      <c r="AG408" s="28" t="str">
        <f t="shared" si="110"/>
        <v/>
      </c>
    </row>
    <row r="409" spans="1:33" ht="12.75" customHeight="1" x14ac:dyDescent="0.25">
      <c r="A409" s="274">
        <f t="shared" si="111"/>
        <v>397</v>
      </c>
      <c r="B409" s="50"/>
      <c r="C409" s="631"/>
      <c r="D409" s="632"/>
      <c r="E409" s="631"/>
      <c r="F409" s="632"/>
      <c r="G409" s="316"/>
      <c r="H409" s="433"/>
      <c r="I409" s="216">
        <f t="shared" si="101"/>
        <v>0</v>
      </c>
      <c r="J409" s="50"/>
      <c r="K409" s="217"/>
      <c r="L409" s="51"/>
      <c r="M409" s="26">
        <f t="shared" si="102"/>
        <v>0</v>
      </c>
      <c r="N409" s="46" t="str">
        <f t="shared" si="97"/>
        <v xml:space="preserve"> </v>
      </c>
      <c r="O409" s="47">
        <f t="shared" si="103"/>
        <v>0</v>
      </c>
      <c r="P409" s="52"/>
      <c r="Q409" s="52"/>
      <c r="R409" s="215">
        <f t="shared" si="104"/>
        <v>0</v>
      </c>
      <c r="S409" s="228" t="str">
        <f t="shared" si="98"/>
        <v/>
      </c>
      <c r="T409" s="48" t="str">
        <f t="shared" si="105"/>
        <v/>
      </c>
      <c r="U409" s="320"/>
      <c r="V409" s="320"/>
      <c r="W409" s="320"/>
      <c r="X409" s="244"/>
      <c r="Z409" s="247">
        <f t="shared" si="106"/>
        <v>0</v>
      </c>
      <c r="AA409" s="30">
        <f t="shared" si="99"/>
        <v>0</v>
      </c>
      <c r="AB409" s="28">
        <f t="shared" si="107"/>
        <v>0</v>
      </c>
      <c r="AC409" s="28">
        <f t="shared" si="100"/>
        <v>0</v>
      </c>
      <c r="AE409" s="247" t="str">
        <f t="shared" si="108"/>
        <v/>
      </c>
      <c r="AF409" s="30" t="str">
        <f t="shared" si="109"/>
        <v/>
      </c>
      <c r="AG409" s="28" t="str">
        <f t="shared" si="110"/>
        <v/>
      </c>
    </row>
    <row r="410" spans="1:33" ht="12.75" customHeight="1" x14ac:dyDescent="0.25">
      <c r="A410" s="274">
        <f t="shared" si="111"/>
        <v>398</v>
      </c>
      <c r="B410" s="50"/>
      <c r="C410" s="631"/>
      <c r="D410" s="632"/>
      <c r="E410" s="631"/>
      <c r="F410" s="632"/>
      <c r="G410" s="316"/>
      <c r="H410" s="433"/>
      <c r="I410" s="216">
        <f t="shared" si="101"/>
        <v>0</v>
      </c>
      <c r="J410" s="50"/>
      <c r="K410" s="217"/>
      <c r="L410" s="51"/>
      <c r="M410" s="26">
        <f t="shared" si="102"/>
        <v>0</v>
      </c>
      <c r="N410" s="46" t="str">
        <f t="shared" si="97"/>
        <v xml:space="preserve"> </v>
      </c>
      <c r="O410" s="47">
        <f t="shared" si="103"/>
        <v>0</v>
      </c>
      <c r="P410" s="52"/>
      <c r="Q410" s="52"/>
      <c r="R410" s="215">
        <f t="shared" si="104"/>
        <v>0</v>
      </c>
      <c r="S410" s="228" t="str">
        <f t="shared" si="98"/>
        <v/>
      </c>
      <c r="T410" s="48" t="str">
        <f t="shared" si="105"/>
        <v/>
      </c>
      <c r="U410" s="320"/>
      <c r="V410" s="320"/>
      <c r="W410" s="320"/>
      <c r="X410" s="244"/>
      <c r="Z410" s="247">
        <f t="shared" si="106"/>
        <v>0</v>
      </c>
      <c r="AA410" s="30">
        <f t="shared" si="99"/>
        <v>0</v>
      </c>
      <c r="AB410" s="28">
        <f t="shared" si="107"/>
        <v>0</v>
      </c>
      <c r="AC410" s="28">
        <f t="shared" si="100"/>
        <v>0</v>
      </c>
      <c r="AE410" s="247" t="str">
        <f t="shared" si="108"/>
        <v/>
      </c>
      <c r="AF410" s="30" t="str">
        <f t="shared" si="109"/>
        <v/>
      </c>
      <c r="AG410" s="28" t="str">
        <f t="shared" si="110"/>
        <v/>
      </c>
    </row>
    <row r="411" spans="1:33" ht="12.75" customHeight="1" x14ac:dyDescent="0.25">
      <c r="A411" s="274">
        <f t="shared" si="111"/>
        <v>399</v>
      </c>
      <c r="B411" s="50"/>
      <c r="C411" s="631"/>
      <c r="D411" s="632"/>
      <c r="E411" s="631"/>
      <c r="F411" s="632"/>
      <c r="G411" s="316"/>
      <c r="H411" s="433"/>
      <c r="I411" s="216">
        <f t="shared" si="101"/>
        <v>0</v>
      </c>
      <c r="J411" s="50"/>
      <c r="K411" s="217"/>
      <c r="L411" s="51"/>
      <c r="M411" s="26">
        <f t="shared" si="102"/>
        <v>0</v>
      </c>
      <c r="N411" s="46" t="str">
        <f t="shared" si="97"/>
        <v xml:space="preserve"> </v>
      </c>
      <c r="O411" s="47">
        <f t="shared" si="103"/>
        <v>0</v>
      </c>
      <c r="P411" s="52"/>
      <c r="Q411" s="52"/>
      <c r="R411" s="215">
        <f t="shared" si="104"/>
        <v>0</v>
      </c>
      <c r="S411" s="228" t="str">
        <f t="shared" si="98"/>
        <v/>
      </c>
      <c r="T411" s="48" t="str">
        <f t="shared" si="105"/>
        <v/>
      </c>
      <c r="U411" s="320"/>
      <c r="V411" s="320"/>
      <c r="W411" s="320"/>
      <c r="X411" s="244"/>
      <c r="Z411" s="247">
        <f t="shared" si="106"/>
        <v>0</v>
      </c>
      <c r="AA411" s="30">
        <f t="shared" si="99"/>
        <v>0</v>
      </c>
      <c r="AB411" s="28">
        <f t="shared" si="107"/>
        <v>0</v>
      </c>
      <c r="AC411" s="28">
        <f t="shared" si="100"/>
        <v>0</v>
      </c>
      <c r="AE411" s="247" t="str">
        <f t="shared" si="108"/>
        <v/>
      </c>
      <c r="AF411" s="30" t="str">
        <f t="shared" si="109"/>
        <v/>
      </c>
      <c r="AG411" s="28" t="str">
        <f t="shared" si="110"/>
        <v/>
      </c>
    </row>
    <row r="412" spans="1:33" ht="12.75" customHeight="1" x14ac:dyDescent="0.25">
      <c r="A412" s="274">
        <f t="shared" si="111"/>
        <v>400</v>
      </c>
      <c r="B412" s="50"/>
      <c r="C412" s="631"/>
      <c r="D412" s="632"/>
      <c r="E412" s="631"/>
      <c r="F412" s="632"/>
      <c r="G412" s="316"/>
      <c r="H412" s="433"/>
      <c r="I412" s="216">
        <f t="shared" si="101"/>
        <v>0</v>
      </c>
      <c r="J412" s="50"/>
      <c r="K412" s="217"/>
      <c r="L412" s="51"/>
      <c r="M412" s="26">
        <f t="shared" si="102"/>
        <v>0</v>
      </c>
      <c r="N412" s="46" t="str">
        <f t="shared" si="97"/>
        <v xml:space="preserve"> </v>
      </c>
      <c r="O412" s="47">
        <f t="shared" si="103"/>
        <v>0</v>
      </c>
      <c r="P412" s="52"/>
      <c r="Q412" s="52"/>
      <c r="R412" s="215">
        <f t="shared" si="104"/>
        <v>0</v>
      </c>
      <c r="S412" s="228" t="str">
        <f t="shared" si="98"/>
        <v/>
      </c>
      <c r="T412" s="48" t="str">
        <f t="shared" si="105"/>
        <v/>
      </c>
      <c r="U412" s="320"/>
      <c r="V412" s="320"/>
      <c r="W412" s="320"/>
      <c r="X412" s="244"/>
      <c r="Z412" s="247">
        <f t="shared" si="106"/>
        <v>0</v>
      </c>
      <c r="AA412" s="30">
        <f t="shared" si="99"/>
        <v>0</v>
      </c>
      <c r="AB412" s="28">
        <f t="shared" si="107"/>
        <v>0</v>
      </c>
      <c r="AC412" s="28">
        <f t="shared" si="100"/>
        <v>0</v>
      </c>
      <c r="AE412" s="247" t="str">
        <f t="shared" si="108"/>
        <v/>
      </c>
      <c r="AF412" s="30" t="str">
        <f t="shared" si="109"/>
        <v/>
      </c>
      <c r="AG412" s="28" t="str">
        <f t="shared" si="110"/>
        <v/>
      </c>
    </row>
    <row r="413" spans="1:33" ht="12.75" customHeight="1" x14ac:dyDescent="0.25">
      <c r="A413" s="274">
        <f t="shared" si="111"/>
        <v>401</v>
      </c>
      <c r="B413" s="50"/>
      <c r="C413" s="631"/>
      <c r="D413" s="632"/>
      <c r="E413" s="631"/>
      <c r="F413" s="632"/>
      <c r="G413" s="316"/>
      <c r="H413" s="433"/>
      <c r="I413" s="216">
        <f t="shared" si="101"/>
        <v>0</v>
      </c>
      <c r="J413" s="50"/>
      <c r="K413" s="217"/>
      <c r="L413" s="51"/>
      <c r="M413" s="26">
        <f t="shared" si="102"/>
        <v>0</v>
      </c>
      <c r="N413" s="46" t="str">
        <f t="shared" si="97"/>
        <v xml:space="preserve"> </v>
      </c>
      <c r="O413" s="47">
        <f t="shared" si="103"/>
        <v>0</v>
      </c>
      <c r="P413" s="52"/>
      <c r="Q413" s="52"/>
      <c r="R413" s="215">
        <f t="shared" si="104"/>
        <v>0</v>
      </c>
      <c r="S413" s="228" t="str">
        <f t="shared" si="98"/>
        <v/>
      </c>
      <c r="T413" s="48" t="str">
        <f t="shared" si="105"/>
        <v/>
      </c>
      <c r="U413" s="320"/>
      <c r="V413" s="320"/>
      <c r="W413" s="320"/>
      <c r="X413" s="244"/>
      <c r="Z413" s="247">
        <f t="shared" si="106"/>
        <v>0</v>
      </c>
      <c r="AA413" s="30">
        <f t="shared" si="99"/>
        <v>0</v>
      </c>
      <c r="AB413" s="28">
        <f t="shared" si="107"/>
        <v>0</v>
      </c>
      <c r="AC413" s="28">
        <f t="shared" si="100"/>
        <v>0</v>
      </c>
      <c r="AE413" s="247" t="str">
        <f t="shared" si="108"/>
        <v/>
      </c>
      <c r="AF413" s="30" t="str">
        <f t="shared" si="109"/>
        <v/>
      </c>
      <c r="AG413" s="28" t="str">
        <f t="shared" si="110"/>
        <v/>
      </c>
    </row>
    <row r="414" spans="1:33" ht="12.75" customHeight="1" x14ac:dyDescent="0.25">
      <c r="A414" s="274">
        <f t="shared" si="111"/>
        <v>402</v>
      </c>
      <c r="B414" s="50"/>
      <c r="C414" s="631"/>
      <c r="D414" s="632"/>
      <c r="E414" s="631"/>
      <c r="F414" s="632"/>
      <c r="G414" s="316"/>
      <c r="H414" s="433"/>
      <c r="I414" s="216">
        <f t="shared" si="101"/>
        <v>0</v>
      </c>
      <c r="J414" s="50"/>
      <c r="K414" s="217"/>
      <c r="L414" s="51"/>
      <c r="M414" s="26">
        <f t="shared" si="102"/>
        <v>0</v>
      </c>
      <c r="N414" s="46" t="str">
        <f t="shared" si="97"/>
        <v xml:space="preserve"> </v>
      </c>
      <c r="O414" s="47">
        <f t="shared" si="103"/>
        <v>0</v>
      </c>
      <c r="P414" s="52"/>
      <c r="Q414" s="52"/>
      <c r="R414" s="215">
        <f t="shared" si="104"/>
        <v>0</v>
      </c>
      <c r="S414" s="228" t="str">
        <f t="shared" si="98"/>
        <v/>
      </c>
      <c r="T414" s="48" t="str">
        <f t="shared" si="105"/>
        <v/>
      </c>
      <c r="U414" s="320"/>
      <c r="V414" s="320"/>
      <c r="W414" s="320"/>
      <c r="X414" s="244"/>
      <c r="Z414" s="247">
        <f t="shared" si="106"/>
        <v>0</v>
      </c>
      <c r="AA414" s="30">
        <f t="shared" si="99"/>
        <v>0</v>
      </c>
      <c r="AB414" s="28">
        <f t="shared" si="107"/>
        <v>0</v>
      </c>
      <c r="AC414" s="28">
        <f t="shared" si="100"/>
        <v>0</v>
      </c>
      <c r="AE414" s="247" t="str">
        <f t="shared" si="108"/>
        <v/>
      </c>
      <c r="AF414" s="30" t="str">
        <f t="shared" si="109"/>
        <v/>
      </c>
      <c r="AG414" s="28" t="str">
        <f t="shared" si="110"/>
        <v/>
      </c>
    </row>
    <row r="415" spans="1:33" ht="12.75" customHeight="1" x14ac:dyDescent="0.25">
      <c r="A415" s="274">
        <f t="shared" si="111"/>
        <v>403</v>
      </c>
      <c r="B415" s="50"/>
      <c r="C415" s="631"/>
      <c r="D415" s="632"/>
      <c r="E415" s="631"/>
      <c r="F415" s="632"/>
      <c r="G415" s="316"/>
      <c r="H415" s="433"/>
      <c r="I415" s="216">
        <f t="shared" si="101"/>
        <v>0</v>
      </c>
      <c r="J415" s="50"/>
      <c r="K415" s="217"/>
      <c r="L415" s="51"/>
      <c r="M415" s="26">
        <f t="shared" si="102"/>
        <v>0</v>
      </c>
      <c r="N415" s="46" t="str">
        <f t="shared" si="97"/>
        <v xml:space="preserve"> </v>
      </c>
      <c r="O415" s="47">
        <f t="shared" si="103"/>
        <v>0</v>
      </c>
      <c r="P415" s="52"/>
      <c r="Q415" s="52"/>
      <c r="R415" s="215">
        <f t="shared" si="104"/>
        <v>0</v>
      </c>
      <c r="S415" s="228" t="str">
        <f t="shared" si="98"/>
        <v/>
      </c>
      <c r="T415" s="48" t="str">
        <f t="shared" si="105"/>
        <v/>
      </c>
      <c r="U415" s="320"/>
      <c r="V415" s="320"/>
      <c r="W415" s="320"/>
      <c r="X415" s="244"/>
      <c r="Z415" s="247">
        <f t="shared" si="106"/>
        <v>0</v>
      </c>
      <c r="AA415" s="30">
        <f t="shared" si="99"/>
        <v>0</v>
      </c>
      <c r="AB415" s="28">
        <f t="shared" si="107"/>
        <v>0</v>
      </c>
      <c r="AC415" s="28">
        <f t="shared" si="100"/>
        <v>0</v>
      </c>
      <c r="AE415" s="247" t="str">
        <f t="shared" si="108"/>
        <v/>
      </c>
      <c r="AF415" s="30" t="str">
        <f t="shared" si="109"/>
        <v/>
      </c>
      <c r="AG415" s="28" t="str">
        <f t="shared" si="110"/>
        <v/>
      </c>
    </row>
    <row r="416" spans="1:33" ht="12.75" customHeight="1" x14ac:dyDescent="0.25">
      <c r="A416" s="274">
        <f t="shared" si="111"/>
        <v>404</v>
      </c>
      <c r="B416" s="50"/>
      <c r="C416" s="631"/>
      <c r="D416" s="632"/>
      <c r="E416" s="631"/>
      <c r="F416" s="632"/>
      <c r="G416" s="316"/>
      <c r="H416" s="433"/>
      <c r="I416" s="216">
        <f t="shared" si="101"/>
        <v>0</v>
      </c>
      <c r="J416" s="50"/>
      <c r="K416" s="217"/>
      <c r="L416" s="51"/>
      <c r="M416" s="26">
        <f t="shared" si="102"/>
        <v>0</v>
      </c>
      <c r="N416" s="46" t="str">
        <f t="shared" si="97"/>
        <v xml:space="preserve"> </v>
      </c>
      <c r="O416" s="47">
        <f t="shared" si="103"/>
        <v>0</v>
      </c>
      <c r="P416" s="52"/>
      <c r="Q416" s="52"/>
      <c r="R416" s="215">
        <f t="shared" si="104"/>
        <v>0</v>
      </c>
      <c r="S416" s="228" t="str">
        <f t="shared" si="98"/>
        <v/>
      </c>
      <c r="T416" s="48" t="str">
        <f t="shared" si="105"/>
        <v/>
      </c>
      <c r="U416" s="320"/>
      <c r="V416" s="320"/>
      <c r="W416" s="320"/>
      <c r="X416" s="244"/>
      <c r="Z416" s="247">
        <f t="shared" si="106"/>
        <v>0</v>
      </c>
      <c r="AA416" s="30">
        <f t="shared" si="99"/>
        <v>0</v>
      </c>
      <c r="AB416" s="28">
        <f t="shared" si="107"/>
        <v>0</v>
      </c>
      <c r="AC416" s="28">
        <f t="shared" si="100"/>
        <v>0</v>
      </c>
      <c r="AE416" s="247" t="str">
        <f t="shared" si="108"/>
        <v/>
      </c>
      <c r="AF416" s="30" t="str">
        <f t="shared" si="109"/>
        <v/>
      </c>
      <c r="AG416" s="28" t="str">
        <f t="shared" si="110"/>
        <v/>
      </c>
    </row>
    <row r="417" spans="1:33" ht="12.75" customHeight="1" x14ac:dyDescent="0.25">
      <c r="A417" s="274">
        <f t="shared" si="111"/>
        <v>405</v>
      </c>
      <c r="B417" s="50"/>
      <c r="C417" s="631"/>
      <c r="D417" s="632"/>
      <c r="E417" s="631"/>
      <c r="F417" s="632"/>
      <c r="G417" s="316"/>
      <c r="H417" s="433"/>
      <c r="I417" s="216">
        <f t="shared" si="101"/>
        <v>0</v>
      </c>
      <c r="J417" s="50"/>
      <c r="K417" s="217"/>
      <c r="L417" s="51"/>
      <c r="M417" s="26">
        <f t="shared" si="102"/>
        <v>0</v>
      </c>
      <c r="N417" s="46" t="str">
        <f t="shared" si="97"/>
        <v xml:space="preserve"> </v>
      </c>
      <c r="O417" s="47">
        <f t="shared" si="103"/>
        <v>0</v>
      </c>
      <c r="P417" s="52"/>
      <c r="Q417" s="52"/>
      <c r="R417" s="215">
        <f t="shared" si="104"/>
        <v>0</v>
      </c>
      <c r="S417" s="228" t="str">
        <f t="shared" si="98"/>
        <v/>
      </c>
      <c r="T417" s="48" t="str">
        <f t="shared" si="105"/>
        <v/>
      </c>
      <c r="U417" s="320"/>
      <c r="V417" s="320"/>
      <c r="W417" s="320"/>
      <c r="X417" s="244"/>
      <c r="Z417" s="247">
        <f t="shared" si="106"/>
        <v>0</v>
      </c>
      <c r="AA417" s="30">
        <f t="shared" si="99"/>
        <v>0</v>
      </c>
      <c r="AB417" s="28">
        <f t="shared" si="107"/>
        <v>0</v>
      </c>
      <c r="AC417" s="28">
        <f t="shared" si="100"/>
        <v>0</v>
      </c>
      <c r="AE417" s="247" t="str">
        <f t="shared" si="108"/>
        <v/>
      </c>
      <c r="AF417" s="30" t="str">
        <f t="shared" si="109"/>
        <v/>
      </c>
      <c r="AG417" s="28" t="str">
        <f t="shared" si="110"/>
        <v/>
      </c>
    </row>
    <row r="418" spans="1:33" ht="12.75" customHeight="1" x14ac:dyDescent="0.25">
      <c r="A418" s="274">
        <f t="shared" si="111"/>
        <v>406</v>
      </c>
      <c r="B418" s="50"/>
      <c r="C418" s="631"/>
      <c r="D418" s="632"/>
      <c r="E418" s="631"/>
      <c r="F418" s="632"/>
      <c r="G418" s="316"/>
      <c r="H418" s="433"/>
      <c r="I418" s="216">
        <f t="shared" si="101"/>
        <v>0</v>
      </c>
      <c r="J418" s="50"/>
      <c r="K418" s="217"/>
      <c r="L418" s="51"/>
      <c r="M418" s="26">
        <f t="shared" si="102"/>
        <v>0</v>
      </c>
      <c r="N418" s="46" t="str">
        <f t="shared" si="97"/>
        <v xml:space="preserve"> </v>
      </c>
      <c r="O418" s="47">
        <f t="shared" si="103"/>
        <v>0</v>
      </c>
      <c r="P418" s="52"/>
      <c r="Q418" s="52"/>
      <c r="R418" s="215">
        <f t="shared" si="104"/>
        <v>0</v>
      </c>
      <c r="S418" s="228" t="str">
        <f t="shared" si="98"/>
        <v/>
      </c>
      <c r="T418" s="48" t="str">
        <f t="shared" si="105"/>
        <v/>
      </c>
      <c r="U418" s="320"/>
      <c r="V418" s="320"/>
      <c r="W418" s="320"/>
      <c r="X418" s="244"/>
      <c r="Z418" s="247">
        <f t="shared" si="106"/>
        <v>0</v>
      </c>
      <c r="AA418" s="30">
        <f t="shared" si="99"/>
        <v>0</v>
      </c>
      <c r="AB418" s="28">
        <f t="shared" si="107"/>
        <v>0</v>
      </c>
      <c r="AC418" s="28">
        <f t="shared" si="100"/>
        <v>0</v>
      </c>
      <c r="AE418" s="247" t="str">
        <f t="shared" si="108"/>
        <v/>
      </c>
      <c r="AF418" s="30" t="str">
        <f t="shared" si="109"/>
        <v/>
      </c>
      <c r="AG418" s="28" t="str">
        <f t="shared" si="110"/>
        <v/>
      </c>
    </row>
    <row r="419" spans="1:33" ht="12.75" customHeight="1" x14ac:dyDescent="0.25">
      <c r="A419" s="274">
        <f t="shared" si="111"/>
        <v>407</v>
      </c>
      <c r="B419" s="50"/>
      <c r="C419" s="631"/>
      <c r="D419" s="632"/>
      <c r="E419" s="631"/>
      <c r="F419" s="632"/>
      <c r="G419" s="316"/>
      <c r="H419" s="433"/>
      <c r="I419" s="216">
        <f t="shared" si="101"/>
        <v>0</v>
      </c>
      <c r="J419" s="50"/>
      <c r="K419" s="217"/>
      <c r="L419" s="51"/>
      <c r="M419" s="26">
        <f t="shared" si="102"/>
        <v>0</v>
      </c>
      <c r="N419" s="46" t="str">
        <f t="shared" si="97"/>
        <v xml:space="preserve"> </v>
      </c>
      <c r="O419" s="47">
        <f t="shared" si="103"/>
        <v>0</v>
      </c>
      <c r="P419" s="52"/>
      <c r="Q419" s="52"/>
      <c r="R419" s="215">
        <f t="shared" si="104"/>
        <v>0</v>
      </c>
      <c r="S419" s="228" t="str">
        <f t="shared" si="98"/>
        <v/>
      </c>
      <c r="T419" s="48" t="str">
        <f t="shared" si="105"/>
        <v/>
      </c>
      <c r="U419" s="320"/>
      <c r="V419" s="320"/>
      <c r="W419" s="320"/>
      <c r="X419" s="244"/>
      <c r="Z419" s="247">
        <f t="shared" si="106"/>
        <v>0</v>
      </c>
      <c r="AA419" s="30">
        <f t="shared" si="99"/>
        <v>0</v>
      </c>
      <c r="AB419" s="28">
        <f t="shared" si="107"/>
        <v>0</v>
      </c>
      <c r="AC419" s="28">
        <f t="shared" si="100"/>
        <v>0</v>
      </c>
      <c r="AE419" s="247" t="str">
        <f t="shared" si="108"/>
        <v/>
      </c>
      <c r="AF419" s="30" t="str">
        <f t="shared" si="109"/>
        <v/>
      </c>
      <c r="AG419" s="28" t="str">
        <f t="shared" si="110"/>
        <v/>
      </c>
    </row>
    <row r="420" spans="1:33" ht="12.75" customHeight="1" x14ac:dyDescent="0.25">
      <c r="A420" s="274">
        <f t="shared" si="111"/>
        <v>408</v>
      </c>
      <c r="B420" s="50"/>
      <c r="C420" s="631"/>
      <c r="D420" s="632"/>
      <c r="E420" s="631"/>
      <c r="F420" s="632"/>
      <c r="G420" s="316"/>
      <c r="H420" s="433"/>
      <c r="I420" s="216">
        <f t="shared" si="101"/>
        <v>0</v>
      </c>
      <c r="J420" s="50"/>
      <c r="K420" s="217"/>
      <c r="L420" s="51"/>
      <c r="M420" s="26">
        <f t="shared" si="102"/>
        <v>0</v>
      </c>
      <c r="N420" s="46" t="str">
        <f t="shared" si="97"/>
        <v xml:space="preserve"> </v>
      </c>
      <c r="O420" s="47">
        <f t="shared" si="103"/>
        <v>0</v>
      </c>
      <c r="P420" s="52"/>
      <c r="Q420" s="52"/>
      <c r="R420" s="215">
        <f t="shared" si="104"/>
        <v>0</v>
      </c>
      <c r="S420" s="228" t="str">
        <f t="shared" si="98"/>
        <v/>
      </c>
      <c r="T420" s="48" t="str">
        <f t="shared" si="105"/>
        <v/>
      </c>
      <c r="U420" s="320"/>
      <c r="V420" s="320"/>
      <c r="W420" s="320"/>
      <c r="X420" s="244"/>
      <c r="Z420" s="247">
        <f t="shared" si="106"/>
        <v>0</v>
      </c>
      <c r="AA420" s="30">
        <f t="shared" si="99"/>
        <v>0</v>
      </c>
      <c r="AB420" s="28">
        <f t="shared" si="107"/>
        <v>0</v>
      </c>
      <c r="AC420" s="28">
        <f t="shared" si="100"/>
        <v>0</v>
      </c>
      <c r="AE420" s="247" t="str">
        <f t="shared" si="108"/>
        <v/>
      </c>
      <c r="AF420" s="30" t="str">
        <f t="shared" si="109"/>
        <v/>
      </c>
      <c r="AG420" s="28" t="str">
        <f t="shared" si="110"/>
        <v/>
      </c>
    </row>
    <row r="421" spans="1:33" ht="12.75" customHeight="1" x14ac:dyDescent="0.25">
      <c r="A421" s="274">
        <f t="shared" si="111"/>
        <v>409</v>
      </c>
      <c r="B421" s="50"/>
      <c r="C421" s="631"/>
      <c r="D421" s="632"/>
      <c r="E421" s="631"/>
      <c r="F421" s="632"/>
      <c r="G421" s="316"/>
      <c r="H421" s="433"/>
      <c r="I421" s="216">
        <f t="shared" si="101"/>
        <v>0</v>
      </c>
      <c r="J421" s="50"/>
      <c r="K421" s="217"/>
      <c r="L421" s="51"/>
      <c r="M421" s="26">
        <f t="shared" si="102"/>
        <v>0</v>
      </c>
      <c r="N421" s="46" t="str">
        <f t="shared" si="97"/>
        <v xml:space="preserve"> </v>
      </c>
      <c r="O421" s="47">
        <f t="shared" si="103"/>
        <v>0</v>
      </c>
      <c r="P421" s="52"/>
      <c r="Q421" s="52"/>
      <c r="R421" s="215">
        <f t="shared" si="104"/>
        <v>0</v>
      </c>
      <c r="S421" s="228" t="str">
        <f t="shared" si="98"/>
        <v/>
      </c>
      <c r="T421" s="48" t="str">
        <f t="shared" si="105"/>
        <v/>
      </c>
      <c r="U421" s="320"/>
      <c r="V421" s="320"/>
      <c r="W421" s="320"/>
      <c r="X421" s="244"/>
      <c r="Z421" s="247">
        <f t="shared" si="106"/>
        <v>0</v>
      </c>
      <c r="AA421" s="30">
        <f t="shared" si="99"/>
        <v>0</v>
      </c>
      <c r="AB421" s="28">
        <f t="shared" si="107"/>
        <v>0</v>
      </c>
      <c r="AC421" s="28">
        <f t="shared" si="100"/>
        <v>0</v>
      </c>
      <c r="AE421" s="247" t="str">
        <f t="shared" si="108"/>
        <v/>
      </c>
      <c r="AF421" s="30" t="str">
        <f t="shared" si="109"/>
        <v/>
      </c>
      <c r="AG421" s="28" t="str">
        <f t="shared" si="110"/>
        <v/>
      </c>
    </row>
    <row r="422" spans="1:33" ht="12.75" customHeight="1" x14ac:dyDescent="0.25">
      <c r="A422" s="274">
        <f t="shared" si="111"/>
        <v>410</v>
      </c>
      <c r="B422" s="50"/>
      <c r="C422" s="631"/>
      <c r="D422" s="632"/>
      <c r="E422" s="631"/>
      <c r="F422" s="632"/>
      <c r="G422" s="316"/>
      <c r="H422" s="433"/>
      <c r="I422" s="216">
        <f t="shared" si="101"/>
        <v>0</v>
      </c>
      <c r="J422" s="50"/>
      <c r="K422" s="217"/>
      <c r="L422" s="51"/>
      <c r="M422" s="26">
        <f t="shared" si="102"/>
        <v>0</v>
      </c>
      <c r="N422" s="46" t="str">
        <f t="shared" si="97"/>
        <v xml:space="preserve"> </v>
      </c>
      <c r="O422" s="47">
        <f t="shared" si="103"/>
        <v>0</v>
      </c>
      <c r="P422" s="52"/>
      <c r="Q422" s="52"/>
      <c r="R422" s="215">
        <f t="shared" si="104"/>
        <v>0</v>
      </c>
      <c r="S422" s="228" t="str">
        <f t="shared" si="98"/>
        <v/>
      </c>
      <c r="T422" s="48" t="str">
        <f t="shared" si="105"/>
        <v/>
      </c>
      <c r="U422" s="320"/>
      <c r="V422" s="320"/>
      <c r="W422" s="320"/>
      <c r="X422" s="244"/>
      <c r="Z422" s="247">
        <f t="shared" si="106"/>
        <v>0</v>
      </c>
      <c r="AA422" s="30">
        <f t="shared" si="99"/>
        <v>0</v>
      </c>
      <c r="AB422" s="28">
        <f t="shared" si="107"/>
        <v>0</v>
      </c>
      <c r="AC422" s="28">
        <f t="shared" si="100"/>
        <v>0</v>
      </c>
      <c r="AE422" s="247" t="str">
        <f t="shared" si="108"/>
        <v/>
      </c>
      <c r="AF422" s="30" t="str">
        <f t="shared" si="109"/>
        <v/>
      </c>
      <c r="AG422" s="28" t="str">
        <f t="shared" si="110"/>
        <v/>
      </c>
    </row>
    <row r="423" spans="1:33" ht="12.75" customHeight="1" x14ac:dyDescent="0.25">
      <c r="A423" s="274">
        <f t="shared" si="111"/>
        <v>411</v>
      </c>
      <c r="B423" s="50"/>
      <c r="C423" s="631"/>
      <c r="D423" s="632"/>
      <c r="E423" s="631"/>
      <c r="F423" s="632"/>
      <c r="G423" s="316"/>
      <c r="H423" s="433"/>
      <c r="I423" s="216">
        <f t="shared" si="101"/>
        <v>0</v>
      </c>
      <c r="J423" s="50"/>
      <c r="K423" s="217"/>
      <c r="L423" s="51"/>
      <c r="M423" s="26">
        <f t="shared" si="102"/>
        <v>0</v>
      </c>
      <c r="N423" s="46" t="str">
        <f t="shared" si="97"/>
        <v xml:space="preserve"> </v>
      </c>
      <c r="O423" s="47">
        <f t="shared" si="103"/>
        <v>0</v>
      </c>
      <c r="P423" s="52"/>
      <c r="Q423" s="52"/>
      <c r="R423" s="215">
        <f t="shared" si="104"/>
        <v>0</v>
      </c>
      <c r="S423" s="228" t="str">
        <f t="shared" si="98"/>
        <v/>
      </c>
      <c r="T423" s="48" t="str">
        <f t="shared" si="105"/>
        <v/>
      </c>
      <c r="U423" s="320"/>
      <c r="V423" s="320"/>
      <c r="W423" s="320"/>
      <c r="X423" s="244"/>
      <c r="Z423" s="247">
        <f t="shared" si="106"/>
        <v>0</v>
      </c>
      <c r="AA423" s="30">
        <f t="shared" si="99"/>
        <v>0</v>
      </c>
      <c r="AB423" s="28">
        <f t="shared" si="107"/>
        <v>0</v>
      </c>
      <c r="AC423" s="28">
        <f t="shared" si="100"/>
        <v>0</v>
      </c>
      <c r="AE423" s="247" t="str">
        <f t="shared" si="108"/>
        <v/>
      </c>
      <c r="AF423" s="30" t="str">
        <f t="shared" si="109"/>
        <v/>
      </c>
      <c r="AG423" s="28" t="str">
        <f t="shared" si="110"/>
        <v/>
      </c>
    </row>
    <row r="424" spans="1:33" ht="12.75" customHeight="1" x14ac:dyDescent="0.25">
      <c r="A424" s="274">
        <f t="shared" si="111"/>
        <v>412</v>
      </c>
      <c r="B424" s="50"/>
      <c r="C424" s="631"/>
      <c r="D424" s="632"/>
      <c r="E424" s="631"/>
      <c r="F424" s="632"/>
      <c r="G424" s="316"/>
      <c r="H424" s="433"/>
      <c r="I424" s="216">
        <f t="shared" si="101"/>
        <v>0</v>
      </c>
      <c r="J424" s="50"/>
      <c r="K424" s="217"/>
      <c r="L424" s="51"/>
      <c r="M424" s="26">
        <f t="shared" si="102"/>
        <v>0</v>
      </c>
      <c r="N424" s="46" t="str">
        <f t="shared" si="97"/>
        <v xml:space="preserve"> </v>
      </c>
      <c r="O424" s="47">
        <f t="shared" si="103"/>
        <v>0</v>
      </c>
      <c r="P424" s="52"/>
      <c r="Q424" s="52"/>
      <c r="R424" s="215">
        <f t="shared" si="104"/>
        <v>0</v>
      </c>
      <c r="S424" s="228" t="str">
        <f t="shared" si="98"/>
        <v/>
      </c>
      <c r="T424" s="48" t="str">
        <f t="shared" si="105"/>
        <v/>
      </c>
      <c r="U424" s="320"/>
      <c r="V424" s="320"/>
      <c r="W424" s="320"/>
      <c r="X424" s="244"/>
      <c r="Z424" s="247">
        <f t="shared" si="106"/>
        <v>0</v>
      </c>
      <c r="AA424" s="30">
        <f t="shared" si="99"/>
        <v>0</v>
      </c>
      <c r="AB424" s="28">
        <f t="shared" si="107"/>
        <v>0</v>
      </c>
      <c r="AC424" s="28">
        <f t="shared" si="100"/>
        <v>0</v>
      </c>
      <c r="AE424" s="247" t="str">
        <f t="shared" si="108"/>
        <v/>
      </c>
      <c r="AF424" s="30" t="str">
        <f t="shared" si="109"/>
        <v/>
      </c>
      <c r="AG424" s="28" t="str">
        <f t="shared" si="110"/>
        <v/>
      </c>
    </row>
    <row r="425" spans="1:33" ht="12.75" customHeight="1" x14ac:dyDescent="0.25">
      <c r="A425" s="274">
        <f t="shared" si="111"/>
        <v>413</v>
      </c>
      <c r="B425" s="50"/>
      <c r="C425" s="631"/>
      <c r="D425" s="632"/>
      <c r="E425" s="631"/>
      <c r="F425" s="632"/>
      <c r="G425" s="316"/>
      <c r="H425" s="433"/>
      <c r="I425" s="216">
        <f t="shared" si="101"/>
        <v>0</v>
      </c>
      <c r="J425" s="50"/>
      <c r="K425" s="217"/>
      <c r="L425" s="51"/>
      <c r="M425" s="26">
        <f t="shared" si="102"/>
        <v>0</v>
      </c>
      <c r="N425" s="46" t="str">
        <f t="shared" si="97"/>
        <v xml:space="preserve"> </v>
      </c>
      <c r="O425" s="47">
        <f t="shared" si="103"/>
        <v>0</v>
      </c>
      <c r="P425" s="52"/>
      <c r="Q425" s="52"/>
      <c r="R425" s="215">
        <f t="shared" si="104"/>
        <v>0</v>
      </c>
      <c r="S425" s="228" t="str">
        <f t="shared" si="98"/>
        <v/>
      </c>
      <c r="T425" s="48" t="str">
        <f t="shared" si="105"/>
        <v/>
      </c>
      <c r="U425" s="320"/>
      <c r="V425" s="320"/>
      <c r="W425" s="320"/>
      <c r="X425" s="244"/>
      <c r="Z425" s="247">
        <f t="shared" si="106"/>
        <v>0</v>
      </c>
      <c r="AA425" s="30">
        <f t="shared" si="99"/>
        <v>0</v>
      </c>
      <c r="AB425" s="28">
        <f t="shared" si="107"/>
        <v>0</v>
      </c>
      <c r="AC425" s="28">
        <f t="shared" si="100"/>
        <v>0</v>
      </c>
      <c r="AE425" s="247" t="str">
        <f t="shared" si="108"/>
        <v/>
      </c>
      <c r="AF425" s="30" t="str">
        <f t="shared" si="109"/>
        <v/>
      </c>
      <c r="AG425" s="28" t="str">
        <f t="shared" si="110"/>
        <v/>
      </c>
    </row>
    <row r="426" spans="1:33" ht="12.75" customHeight="1" x14ac:dyDescent="0.25">
      <c r="A426" s="274">
        <f t="shared" si="111"/>
        <v>414</v>
      </c>
      <c r="B426" s="50"/>
      <c r="C426" s="631"/>
      <c r="D426" s="632"/>
      <c r="E426" s="631"/>
      <c r="F426" s="632"/>
      <c r="G426" s="316"/>
      <c r="H426" s="433"/>
      <c r="I426" s="216">
        <f t="shared" si="101"/>
        <v>0</v>
      </c>
      <c r="J426" s="50"/>
      <c r="K426" s="217"/>
      <c r="L426" s="51"/>
      <c r="M426" s="26">
        <f t="shared" si="102"/>
        <v>0</v>
      </c>
      <c r="N426" s="46" t="str">
        <f t="shared" si="97"/>
        <v xml:space="preserve"> </v>
      </c>
      <c r="O426" s="47">
        <f t="shared" si="103"/>
        <v>0</v>
      </c>
      <c r="P426" s="52"/>
      <c r="Q426" s="52"/>
      <c r="R426" s="215">
        <f t="shared" si="104"/>
        <v>0</v>
      </c>
      <c r="S426" s="228" t="str">
        <f t="shared" si="98"/>
        <v/>
      </c>
      <c r="T426" s="48" t="str">
        <f t="shared" si="105"/>
        <v/>
      </c>
      <c r="U426" s="320"/>
      <c r="V426" s="320"/>
      <c r="W426" s="320"/>
      <c r="X426" s="244"/>
      <c r="Z426" s="247">
        <f t="shared" si="106"/>
        <v>0</v>
      </c>
      <c r="AA426" s="30">
        <f t="shared" si="99"/>
        <v>0</v>
      </c>
      <c r="AB426" s="28">
        <f t="shared" si="107"/>
        <v>0</v>
      </c>
      <c r="AC426" s="28">
        <f t="shared" si="100"/>
        <v>0</v>
      </c>
      <c r="AE426" s="247" t="str">
        <f t="shared" si="108"/>
        <v/>
      </c>
      <c r="AF426" s="30" t="str">
        <f t="shared" si="109"/>
        <v/>
      </c>
      <c r="AG426" s="28" t="str">
        <f t="shared" si="110"/>
        <v/>
      </c>
    </row>
    <row r="427" spans="1:33" ht="12.75" customHeight="1" x14ac:dyDescent="0.25">
      <c r="A427" s="274">
        <f t="shared" si="111"/>
        <v>415</v>
      </c>
      <c r="B427" s="50"/>
      <c r="C427" s="631"/>
      <c r="D427" s="632"/>
      <c r="E427" s="631"/>
      <c r="F427" s="632"/>
      <c r="G427" s="316"/>
      <c r="H427" s="433"/>
      <c r="I427" s="216">
        <f t="shared" si="101"/>
        <v>0</v>
      </c>
      <c r="J427" s="50"/>
      <c r="K427" s="217"/>
      <c r="L427" s="51"/>
      <c r="M427" s="26">
        <f t="shared" si="102"/>
        <v>0</v>
      </c>
      <c r="N427" s="46" t="str">
        <f t="shared" si="97"/>
        <v xml:space="preserve"> </v>
      </c>
      <c r="O427" s="47">
        <f t="shared" si="103"/>
        <v>0</v>
      </c>
      <c r="P427" s="52"/>
      <c r="Q427" s="52"/>
      <c r="R427" s="215">
        <f t="shared" si="104"/>
        <v>0</v>
      </c>
      <c r="S427" s="228" t="str">
        <f t="shared" si="98"/>
        <v/>
      </c>
      <c r="T427" s="48" t="str">
        <f t="shared" si="105"/>
        <v/>
      </c>
      <c r="U427" s="320"/>
      <c r="V427" s="320"/>
      <c r="W427" s="320"/>
      <c r="X427" s="244"/>
      <c r="Z427" s="247">
        <f t="shared" si="106"/>
        <v>0</v>
      </c>
      <c r="AA427" s="30">
        <f t="shared" si="99"/>
        <v>0</v>
      </c>
      <c r="AB427" s="28">
        <f t="shared" si="107"/>
        <v>0</v>
      </c>
      <c r="AC427" s="28">
        <f t="shared" si="100"/>
        <v>0</v>
      </c>
      <c r="AE427" s="247" t="str">
        <f t="shared" si="108"/>
        <v/>
      </c>
      <c r="AF427" s="30" t="str">
        <f t="shared" si="109"/>
        <v/>
      </c>
      <c r="AG427" s="28" t="str">
        <f t="shared" si="110"/>
        <v/>
      </c>
    </row>
    <row r="428" spans="1:33" ht="12.75" customHeight="1" x14ac:dyDescent="0.25">
      <c r="A428" s="274">
        <f t="shared" si="111"/>
        <v>416</v>
      </c>
      <c r="B428" s="50"/>
      <c r="C428" s="631"/>
      <c r="D428" s="632"/>
      <c r="E428" s="631"/>
      <c r="F428" s="632"/>
      <c r="G428" s="316"/>
      <c r="H428" s="433"/>
      <c r="I428" s="216">
        <f t="shared" si="101"/>
        <v>0</v>
      </c>
      <c r="J428" s="50"/>
      <c r="K428" s="217"/>
      <c r="L428" s="51"/>
      <c r="M428" s="26">
        <f t="shared" si="102"/>
        <v>0</v>
      </c>
      <c r="N428" s="46" t="str">
        <f t="shared" si="97"/>
        <v xml:space="preserve"> </v>
      </c>
      <c r="O428" s="47">
        <f t="shared" si="103"/>
        <v>0</v>
      </c>
      <c r="P428" s="52"/>
      <c r="Q428" s="52"/>
      <c r="R428" s="215">
        <f t="shared" si="104"/>
        <v>0</v>
      </c>
      <c r="S428" s="228" t="str">
        <f t="shared" si="98"/>
        <v/>
      </c>
      <c r="T428" s="48" t="str">
        <f t="shared" si="105"/>
        <v/>
      </c>
      <c r="U428" s="320"/>
      <c r="V428" s="320"/>
      <c r="W428" s="320"/>
      <c r="X428" s="244"/>
      <c r="Z428" s="247">
        <f t="shared" si="106"/>
        <v>0</v>
      </c>
      <c r="AA428" s="30">
        <f t="shared" si="99"/>
        <v>0</v>
      </c>
      <c r="AB428" s="28">
        <f t="shared" si="107"/>
        <v>0</v>
      </c>
      <c r="AC428" s="28">
        <f t="shared" si="100"/>
        <v>0</v>
      </c>
      <c r="AE428" s="247" t="str">
        <f t="shared" si="108"/>
        <v/>
      </c>
      <c r="AF428" s="30" t="str">
        <f t="shared" si="109"/>
        <v/>
      </c>
      <c r="AG428" s="28" t="str">
        <f t="shared" si="110"/>
        <v/>
      </c>
    </row>
    <row r="429" spans="1:33" ht="12.75" customHeight="1" x14ac:dyDescent="0.25">
      <c r="A429" s="274">
        <f t="shared" si="111"/>
        <v>417</v>
      </c>
      <c r="B429" s="50"/>
      <c r="C429" s="631"/>
      <c r="D429" s="632"/>
      <c r="E429" s="631"/>
      <c r="F429" s="632"/>
      <c r="G429" s="316"/>
      <c r="H429" s="433"/>
      <c r="I429" s="216">
        <f t="shared" si="101"/>
        <v>0</v>
      </c>
      <c r="J429" s="50"/>
      <c r="K429" s="217"/>
      <c r="L429" s="51"/>
      <c r="M429" s="26">
        <f t="shared" si="102"/>
        <v>0</v>
      </c>
      <c r="N429" s="46" t="str">
        <f t="shared" si="97"/>
        <v xml:space="preserve"> </v>
      </c>
      <c r="O429" s="47">
        <f t="shared" si="103"/>
        <v>0</v>
      </c>
      <c r="P429" s="52"/>
      <c r="Q429" s="52"/>
      <c r="R429" s="215">
        <f t="shared" si="104"/>
        <v>0</v>
      </c>
      <c r="S429" s="228" t="str">
        <f t="shared" si="98"/>
        <v/>
      </c>
      <c r="T429" s="48" t="str">
        <f t="shared" si="105"/>
        <v/>
      </c>
      <c r="U429" s="320"/>
      <c r="V429" s="320"/>
      <c r="W429" s="320"/>
      <c r="X429" s="244"/>
      <c r="Z429" s="247">
        <f t="shared" si="106"/>
        <v>0</v>
      </c>
      <c r="AA429" s="30">
        <f t="shared" si="99"/>
        <v>0</v>
      </c>
      <c r="AB429" s="28">
        <f t="shared" si="107"/>
        <v>0</v>
      </c>
      <c r="AC429" s="28">
        <f t="shared" si="100"/>
        <v>0</v>
      </c>
      <c r="AE429" s="247" t="str">
        <f t="shared" si="108"/>
        <v/>
      </c>
      <c r="AF429" s="30" t="str">
        <f t="shared" si="109"/>
        <v/>
      </c>
      <c r="AG429" s="28" t="str">
        <f t="shared" si="110"/>
        <v/>
      </c>
    </row>
    <row r="430" spans="1:33" ht="12.75" customHeight="1" x14ac:dyDescent="0.25">
      <c r="A430" s="274">
        <f t="shared" si="111"/>
        <v>418</v>
      </c>
      <c r="B430" s="50"/>
      <c r="C430" s="631"/>
      <c r="D430" s="632"/>
      <c r="E430" s="631"/>
      <c r="F430" s="632"/>
      <c r="G430" s="316"/>
      <c r="H430" s="433"/>
      <c r="I430" s="216">
        <f t="shared" si="101"/>
        <v>0</v>
      </c>
      <c r="J430" s="50"/>
      <c r="K430" s="217"/>
      <c r="L430" s="51"/>
      <c r="M430" s="26">
        <f t="shared" si="102"/>
        <v>0</v>
      </c>
      <c r="N430" s="46" t="str">
        <f t="shared" si="97"/>
        <v xml:space="preserve"> </v>
      </c>
      <c r="O430" s="47">
        <f t="shared" si="103"/>
        <v>0</v>
      </c>
      <c r="P430" s="52"/>
      <c r="Q430" s="52"/>
      <c r="R430" s="215">
        <f t="shared" si="104"/>
        <v>0</v>
      </c>
      <c r="S430" s="228" t="str">
        <f t="shared" si="98"/>
        <v/>
      </c>
      <c r="T430" s="48" t="str">
        <f t="shared" si="105"/>
        <v/>
      </c>
      <c r="U430" s="320"/>
      <c r="V430" s="320"/>
      <c r="W430" s="320"/>
      <c r="X430" s="244"/>
      <c r="Z430" s="247">
        <f t="shared" si="106"/>
        <v>0</v>
      </c>
      <c r="AA430" s="30">
        <f t="shared" si="99"/>
        <v>0</v>
      </c>
      <c r="AB430" s="28">
        <f t="shared" si="107"/>
        <v>0</v>
      </c>
      <c r="AC430" s="28">
        <f t="shared" si="100"/>
        <v>0</v>
      </c>
      <c r="AE430" s="247" t="str">
        <f t="shared" si="108"/>
        <v/>
      </c>
      <c r="AF430" s="30" t="str">
        <f t="shared" si="109"/>
        <v/>
      </c>
      <c r="AG430" s="28" t="str">
        <f t="shared" si="110"/>
        <v/>
      </c>
    </row>
    <row r="431" spans="1:33" ht="12.75" customHeight="1" x14ac:dyDescent="0.25">
      <c r="A431" s="274">
        <f t="shared" si="111"/>
        <v>419</v>
      </c>
      <c r="B431" s="50"/>
      <c r="C431" s="631"/>
      <c r="D431" s="632"/>
      <c r="E431" s="631"/>
      <c r="F431" s="632"/>
      <c r="G431" s="316"/>
      <c r="H431" s="433"/>
      <c r="I431" s="216">
        <f t="shared" si="101"/>
        <v>0</v>
      </c>
      <c r="J431" s="50"/>
      <c r="K431" s="217"/>
      <c r="L431" s="51"/>
      <c r="M431" s="26">
        <f t="shared" si="102"/>
        <v>0</v>
      </c>
      <c r="N431" s="46" t="str">
        <f t="shared" si="97"/>
        <v xml:space="preserve"> </v>
      </c>
      <c r="O431" s="47">
        <f t="shared" si="103"/>
        <v>0</v>
      </c>
      <c r="P431" s="52"/>
      <c r="Q431" s="52"/>
      <c r="R431" s="215">
        <f t="shared" si="104"/>
        <v>0</v>
      </c>
      <c r="S431" s="228" t="str">
        <f t="shared" si="98"/>
        <v/>
      </c>
      <c r="T431" s="48" t="str">
        <f t="shared" si="105"/>
        <v/>
      </c>
      <c r="U431" s="320"/>
      <c r="V431" s="320"/>
      <c r="W431" s="320"/>
      <c r="X431" s="244"/>
      <c r="Z431" s="247">
        <f t="shared" si="106"/>
        <v>0</v>
      </c>
      <c r="AA431" s="30">
        <f t="shared" si="99"/>
        <v>0</v>
      </c>
      <c r="AB431" s="28">
        <f t="shared" si="107"/>
        <v>0</v>
      </c>
      <c r="AC431" s="28">
        <f t="shared" si="100"/>
        <v>0</v>
      </c>
      <c r="AE431" s="247" t="str">
        <f t="shared" si="108"/>
        <v/>
      </c>
      <c r="AF431" s="30" t="str">
        <f t="shared" si="109"/>
        <v/>
      </c>
      <c r="AG431" s="28" t="str">
        <f t="shared" si="110"/>
        <v/>
      </c>
    </row>
    <row r="432" spans="1:33" ht="12.75" customHeight="1" x14ac:dyDescent="0.25">
      <c r="A432" s="274">
        <f t="shared" si="111"/>
        <v>420</v>
      </c>
      <c r="B432" s="50"/>
      <c r="C432" s="631"/>
      <c r="D432" s="632"/>
      <c r="E432" s="631"/>
      <c r="F432" s="632"/>
      <c r="G432" s="316"/>
      <c r="H432" s="433"/>
      <c r="I432" s="216">
        <f t="shared" si="101"/>
        <v>0</v>
      </c>
      <c r="J432" s="50"/>
      <c r="K432" s="217"/>
      <c r="L432" s="51"/>
      <c r="M432" s="26">
        <f t="shared" si="102"/>
        <v>0</v>
      </c>
      <c r="N432" s="46" t="str">
        <f t="shared" si="97"/>
        <v xml:space="preserve"> </v>
      </c>
      <c r="O432" s="47">
        <f t="shared" si="103"/>
        <v>0</v>
      </c>
      <c r="P432" s="52"/>
      <c r="Q432" s="52"/>
      <c r="R432" s="215">
        <f t="shared" si="104"/>
        <v>0</v>
      </c>
      <c r="S432" s="228" t="str">
        <f t="shared" si="98"/>
        <v/>
      </c>
      <c r="T432" s="48" t="str">
        <f t="shared" si="105"/>
        <v/>
      </c>
      <c r="U432" s="320"/>
      <c r="V432" s="320"/>
      <c r="W432" s="320"/>
      <c r="X432" s="244"/>
      <c r="Z432" s="247">
        <f t="shared" si="106"/>
        <v>0</v>
      </c>
      <c r="AA432" s="30">
        <f t="shared" si="99"/>
        <v>0</v>
      </c>
      <c r="AB432" s="28">
        <f t="shared" si="107"/>
        <v>0</v>
      </c>
      <c r="AC432" s="28">
        <f t="shared" si="100"/>
        <v>0</v>
      </c>
      <c r="AE432" s="247" t="str">
        <f t="shared" si="108"/>
        <v/>
      </c>
      <c r="AF432" s="30" t="str">
        <f t="shared" si="109"/>
        <v/>
      </c>
      <c r="AG432" s="28" t="str">
        <f t="shared" si="110"/>
        <v/>
      </c>
    </row>
    <row r="433" spans="1:33" ht="12.75" customHeight="1" x14ac:dyDescent="0.25">
      <c r="A433" s="274">
        <f t="shared" si="111"/>
        <v>421</v>
      </c>
      <c r="B433" s="50"/>
      <c r="C433" s="631"/>
      <c r="D433" s="632"/>
      <c r="E433" s="631"/>
      <c r="F433" s="632"/>
      <c r="G433" s="316"/>
      <c r="H433" s="433"/>
      <c r="I433" s="216">
        <f t="shared" si="101"/>
        <v>0</v>
      </c>
      <c r="J433" s="50"/>
      <c r="K433" s="217"/>
      <c r="L433" s="51"/>
      <c r="M433" s="26">
        <f t="shared" si="102"/>
        <v>0</v>
      </c>
      <c r="N433" s="46" t="str">
        <f t="shared" si="97"/>
        <v xml:space="preserve"> </v>
      </c>
      <c r="O433" s="47">
        <f t="shared" si="103"/>
        <v>0</v>
      </c>
      <c r="P433" s="52"/>
      <c r="Q433" s="52"/>
      <c r="R433" s="215">
        <f t="shared" si="104"/>
        <v>0</v>
      </c>
      <c r="S433" s="228" t="str">
        <f t="shared" si="98"/>
        <v/>
      </c>
      <c r="T433" s="48" t="str">
        <f t="shared" si="105"/>
        <v/>
      </c>
      <c r="U433" s="320"/>
      <c r="V433" s="320"/>
      <c r="W433" s="320"/>
      <c r="X433" s="244"/>
      <c r="Z433" s="247">
        <f t="shared" si="106"/>
        <v>0</v>
      </c>
      <c r="AA433" s="30">
        <f t="shared" si="99"/>
        <v>0</v>
      </c>
      <c r="AB433" s="28">
        <f t="shared" si="107"/>
        <v>0</v>
      </c>
      <c r="AC433" s="28">
        <f t="shared" si="100"/>
        <v>0</v>
      </c>
      <c r="AE433" s="247" t="str">
        <f t="shared" si="108"/>
        <v/>
      </c>
      <c r="AF433" s="30" t="str">
        <f t="shared" si="109"/>
        <v/>
      </c>
      <c r="AG433" s="28" t="str">
        <f t="shared" si="110"/>
        <v/>
      </c>
    </row>
    <row r="434" spans="1:33" ht="12.75" customHeight="1" x14ac:dyDescent="0.25">
      <c r="A434" s="274">
        <f t="shared" si="111"/>
        <v>422</v>
      </c>
      <c r="B434" s="50"/>
      <c r="C434" s="631"/>
      <c r="D434" s="632"/>
      <c r="E434" s="631"/>
      <c r="F434" s="632"/>
      <c r="G434" s="316"/>
      <c r="H434" s="433"/>
      <c r="I434" s="216">
        <f t="shared" si="101"/>
        <v>0</v>
      </c>
      <c r="J434" s="50"/>
      <c r="K434" s="217"/>
      <c r="L434" s="51"/>
      <c r="M434" s="26">
        <f t="shared" si="102"/>
        <v>0</v>
      </c>
      <c r="N434" s="46" t="str">
        <f t="shared" si="97"/>
        <v xml:space="preserve"> </v>
      </c>
      <c r="O434" s="47">
        <f t="shared" si="103"/>
        <v>0</v>
      </c>
      <c r="P434" s="52"/>
      <c r="Q434" s="52"/>
      <c r="R434" s="215">
        <f t="shared" si="104"/>
        <v>0</v>
      </c>
      <c r="S434" s="228" t="str">
        <f t="shared" si="98"/>
        <v/>
      </c>
      <c r="T434" s="48" t="str">
        <f t="shared" si="105"/>
        <v/>
      </c>
      <c r="U434" s="320"/>
      <c r="V434" s="320"/>
      <c r="W434" s="320"/>
      <c r="X434" s="244"/>
      <c r="Z434" s="247">
        <f t="shared" si="106"/>
        <v>0</v>
      </c>
      <c r="AA434" s="30">
        <f t="shared" si="99"/>
        <v>0</v>
      </c>
      <c r="AB434" s="28">
        <f t="shared" si="107"/>
        <v>0</v>
      </c>
      <c r="AC434" s="28">
        <f t="shared" si="100"/>
        <v>0</v>
      </c>
      <c r="AE434" s="247" t="str">
        <f t="shared" si="108"/>
        <v/>
      </c>
      <c r="AF434" s="30" t="str">
        <f t="shared" si="109"/>
        <v/>
      </c>
      <c r="AG434" s="28" t="str">
        <f t="shared" si="110"/>
        <v/>
      </c>
    </row>
    <row r="435" spans="1:33" ht="12.75" customHeight="1" x14ac:dyDescent="0.25">
      <c r="A435" s="274">
        <f t="shared" si="111"/>
        <v>423</v>
      </c>
      <c r="B435" s="50"/>
      <c r="C435" s="631"/>
      <c r="D435" s="632"/>
      <c r="E435" s="631"/>
      <c r="F435" s="632"/>
      <c r="G435" s="316"/>
      <c r="H435" s="433"/>
      <c r="I435" s="216">
        <f t="shared" si="101"/>
        <v>0</v>
      </c>
      <c r="J435" s="50"/>
      <c r="K435" s="217"/>
      <c r="L435" s="51"/>
      <c r="M435" s="26">
        <f t="shared" si="102"/>
        <v>0</v>
      </c>
      <c r="N435" s="46" t="str">
        <f t="shared" si="97"/>
        <v xml:space="preserve"> </v>
      </c>
      <c r="O435" s="47">
        <f t="shared" si="103"/>
        <v>0</v>
      </c>
      <c r="P435" s="52"/>
      <c r="Q435" s="52"/>
      <c r="R435" s="215">
        <f t="shared" si="104"/>
        <v>0</v>
      </c>
      <c r="S435" s="228" t="str">
        <f t="shared" si="98"/>
        <v/>
      </c>
      <c r="T435" s="48" t="str">
        <f t="shared" si="105"/>
        <v/>
      </c>
      <c r="U435" s="320"/>
      <c r="V435" s="320"/>
      <c r="W435" s="320"/>
      <c r="X435" s="244"/>
      <c r="Z435" s="247">
        <f t="shared" si="106"/>
        <v>0</v>
      </c>
      <c r="AA435" s="30">
        <f t="shared" si="99"/>
        <v>0</v>
      </c>
      <c r="AB435" s="28">
        <f t="shared" si="107"/>
        <v>0</v>
      </c>
      <c r="AC435" s="28">
        <f t="shared" si="100"/>
        <v>0</v>
      </c>
      <c r="AE435" s="247" t="str">
        <f t="shared" si="108"/>
        <v/>
      </c>
      <c r="AF435" s="30" t="str">
        <f t="shared" si="109"/>
        <v/>
      </c>
      <c r="AG435" s="28" t="str">
        <f t="shared" si="110"/>
        <v/>
      </c>
    </row>
    <row r="436" spans="1:33" ht="12.75" customHeight="1" x14ac:dyDescent="0.25">
      <c r="A436" s="274">
        <f t="shared" si="111"/>
        <v>424</v>
      </c>
      <c r="B436" s="50"/>
      <c r="C436" s="631"/>
      <c r="D436" s="632"/>
      <c r="E436" s="631"/>
      <c r="F436" s="632"/>
      <c r="G436" s="316"/>
      <c r="H436" s="433"/>
      <c r="I436" s="216">
        <f t="shared" si="101"/>
        <v>0</v>
      </c>
      <c r="J436" s="50"/>
      <c r="K436" s="217"/>
      <c r="L436" s="51"/>
      <c r="M436" s="26">
        <f t="shared" si="102"/>
        <v>0</v>
      </c>
      <c r="N436" s="46" t="str">
        <f t="shared" si="97"/>
        <v xml:space="preserve"> </v>
      </c>
      <c r="O436" s="47">
        <f t="shared" si="103"/>
        <v>0</v>
      </c>
      <c r="P436" s="52"/>
      <c r="Q436" s="52"/>
      <c r="R436" s="215">
        <f t="shared" si="104"/>
        <v>0</v>
      </c>
      <c r="S436" s="228" t="str">
        <f t="shared" si="98"/>
        <v/>
      </c>
      <c r="T436" s="48" t="str">
        <f t="shared" si="105"/>
        <v/>
      </c>
      <c r="U436" s="320"/>
      <c r="V436" s="320"/>
      <c r="W436" s="320"/>
      <c r="X436" s="244"/>
      <c r="Z436" s="247">
        <f t="shared" si="106"/>
        <v>0</v>
      </c>
      <c r="AA436" s="30">
        <f t="shared" si="99"/>
        <v>0</v>
      </c>
      <c r="AB436" s="28">
        <f t="shared" si="107"/>
        <v>0</v>
      </c>
      <c r="AC436" s="28">
        <f t="shared" si="100"/>
        <v>0</v>
      </c>
      <c r="AE436" s="247" t="str">
        <f t="shared" si="108"/>
        <v/>
      </c>
      <c r="AF436" s="30" t="str">
        <f t="shared" si="109"/>
        <v/>
      </c>
      <c r="AG436" s="28" t="str">
        <f t="shared" si="110"/>
        <v/>
      </c>
    </row>
    <row r="437" spans="1:33" ht="12.75" customHeight="1" x14ac:dyDescent="0.25">
      <c r="A437" s="274">
        <f t="shared" si="111"/>
        <v>425</v>
      </c>
      <c r="B437" s="50"/>
      <c r="C437" s="631"/>
      <c r="D437" s="632"/>
      <c r="E437" s="631"/>
      <c r="F437" s="632"/>
      <c r="G437" s="316"/>
      <c r="H437" s="433"/>
      <c r="I437" s="216">
        <f t="shared" si="101"/>
        <v>0</v>
      </c>
      <c r="J437" s="50"/>
      <c r="K437" s="217"/>
      <c r="L437" s="51"/>
      <c r="M437" s="26">
        <f t="shared" si="102"/>
        <v>0</v>
      </c>
      <c r="N437" s="46" t="str">
        <f t="shared" si="97"/>
        <v xml:space="preserve"> </v>
      </c>
      <c r="O437" s="47">
        <f t="shared" si="103"/>
        <v>0</v>
      </c>
      <c r="P437" s="52"/>
      <c r="Q437" s="52"/>
      <c r="R437" s="215">
        <f t="shared" si="104"/>
        <v>0</v>
      </c>
      <c r="S437" s="228" t="str">
        <f t="shared" si="98"/>
        <v/>
      </c>
      <c r="T437" s="48" t="str">
        <f t="shared" si="105"/>
        <v/>
      </c>
      <c r="U437" s="320"/>
      <c r="V437" s="320"/>
      <c r="W437" s="320"/>
      <c r="X437" s="244"/>
      <c r="Z437" s="247">
        <f t="shared" si="106"/>
        <v>0</v>
      </c>
      <c r="AA437" s="30">
        <f t="shared" si="99"/>
        <v>0</v>
      </c>
      <c r="AB437" s="28">
        <f t="shared" si="107"/>
        <v>0</v>
      </c>
      <c r="AC437" s="28">
        <f t="shared" si="100"/>
        <v>0</v>
      </c>
      <c r="AE437" s="247" t="str">
        <f t="shared" si="108"/>
        <v/>
      </c>
      <c r="AF437" s="30" t="str">
        <f t="shared" si="109"/>
        <v/>
      </c>
      <c r="AG437" s="28" t="str">
        <f t="shared" si="110"/>
        <v/>
      </c>
    </row>
    <row r="438" spans="1:33" ht="12.75" customHeight="1" x14ac:dyDescent="0.25">
      <c r="A438" s="274">
        <f t="shared" si="111"/>
        <v>426</v>
      </c>
      <c r="B438" s="50"/>
      <c r="C438" s="631"/>
      <c r="D438" s="632"/>
      <c r="E438" s="631"/>
      <c r="F438" s="632"/>
      <c r="G438" s="316"/>
      <c r="H438" s="433"/>
      <c r="I438" s="216">
        <f t="shared" si="101"/>
        <v>0</v>
      </c>
      <c r="J438" s="50"/>
      <c r="K438" s="217"/>
      <c r="L438" s="51"/>
      <c r="M438" s="26">
        <f t="shared" si="102"/>
        <v>0</v>
      </c>
      <c r="N438" s="46" t="str">
        <f t="shared" si="97"/>
        <v xml:space="preserve"> </v>
      </c>
      <c r="O438" s="47">
        <f t="shared" si="103"/>
        <v>0</v>
      </c>
      <c r="P438" s="52"/>
      <c r="Q438" s="52"/>
      <c r="R438" s="215">
        <f t="shared" si="104"/>
        <v>0</v>
      </c>
      <c r="S438" s="228" t="str">
        <f t="shared" si="98"/>
        <v/>
      </c>
      <c r="T438" s="48" t="str">
        <f t="shared" si="105"/>
        <v/>
      </c>
      <c r="U438" s="320"/>
      <c r="V438" s="320"/>
      <c r="W438" s="320"/>
      <c r="X438" s="244"/>
      <c r="Z438" s="247">
        <f t="shared" si="106"/>
        <v>0</v>
      </c>
      <c r="AA438" s="30">
        <f t="shared" si="99"/>
        <v>0</v>
      </c>
      <c r="AB438" s="28">
        <f t="shared" si="107"/>
        <v>0</v>
      </c>
      <c r="AC438" s="28">
        <f t="shared" si="100"/>
        <v>0</v>
      </c>
      <c r="AE438" s="247" t="str">
        <f t="shared" si="108"/>
        <v/>
      </c>
      <c r="AF438" s="30" t="str">
        <f t="shared" si="109"/>
        <v/>
      </c>
      <c r="AG438" s="28" t="str">
        <f t="shared" si="110"/>
        <v/>
      </c>
    </row>
    <row r="439" spans="1:33" ht="12.75" customHeight="1" x14ac:dyDescent="0.25">
      <c r="A439" s="274">
        <f t="shared" si="111"/>
        <v>427</v>
      </c>
      <c r="B439" s="50"/>
      <c r="C439" s="631"/>
      <c r="D439" s="632"/>
      <c r="E439" s="631"/>
      <c r="F439" s="632"/>
      <c r="G439" s="316"/>
      <c r="H439" s="433"/>
      <c r="I439" s="216">
        <f t="shared" si="101"/>
        <v>0</v>
      </c>
      <c r="J439" s="50"/>
      <c r="K439" s="217"/>
      <c r="L439" s="51"/>
      <c r="M439" s="26">
        <f t="shared" si="102"/>
        <v>0</v>
      </c>
      <c r="N439" s="46" t="str">
        <f t="shared" si="97"/>
        <v xml:space="preserve"> </v>
      </c>
      <c r="O439" s="47">
        <f t="shared" si="103"/>
        <v>0</v>
      </c>
      <c r="P439" s="52"/>
      <c r="Q439" s="52"/>
      <c r="R439" s="215">
        <f t="shared" si="104"/>
        <v>0</v>
      </c>
      <c r="S439" s="228" t="str">
        <f t="shared" si="98"/>
        <v/>
      </c>
      <c r="T439" s="48" t="str">
        <f t="shared" si="105"/>
        <v/>
      </c>
      <c r="U439" s="320"/>
      <c r="V439" s="320"/>
      <c r="W439" s="320"/>
      <c r="X439" s="244"/>
      <c r="Z439" s="247">
        <f t="shared" si="106"/>
        <v>0</v>
      </c>
      <c r="AA439" s="30">
        <f t="shared" si="99"/>
        <v>0</v>
      </c>
      <c r="AB439" s="28">
        <f t="shared" si="107"/>
        <v>0</v>
      </c>
      <c r="AC439" s="28">
        <f t="shared" si="100"/>
        <v>0</v>
      </c>
      <c r="AE439" s="247" t="str">
        <f t="shared" si="108"/>
        <v/>
      </c>
      <c r="AF439" s="30" t="str">
        <f t="shared" si="109"/>
        <v/>
      </c>
      <c r="AG439" s="28" t="str">
        <f t="shared" si="110"/>
        <v/>
      </c>
    </row>
    <row r="440" spans="1:33" ht="12.75" customHeight="1" x14ac:dyDescent="0.25">
      <c r="A440" s="274">
        <f t="shared" si="111"/>
        <v>428</v>
      </c>
      <c r="B440" s="50"/>
      <c r="C440" s="631"/>
      <c r="D440" s="632"/>
      <c r="E440" s="631"/>
      <c r="F440" s="632"/>
      <c r="G440" s="316"/>
      <c r="H440" s="433"/>
      <c r="I440" s="216">
        <f t="shared" si="101"/>
        <v>0</v>
      </c>
      <c r="J440" s="50"/>
      <c r="K440" s="217"/>
      <c r="L440" s="51"/>
      <c r="M440" s="26">
        <f t="shared" si="102"/>
        <v>0</v>
      </c>
      <c r="N440" s="46" t="str">
        <f t="shared" si="97"/>
        <v xml:space="preserve"> </v>
      </c>
      <c r="O440" s="47">
        <f t="shared" si="103"/>
        <v>0</v>
      </c>
      <c r="P440" s="52"/>
      <c r="Q440" s="52"/>
      <c r="R440" s="215">
        <f t="shared" si="104"/>
        <v>0</v>
      </c>
      <c r="S440" s="228" t="str">
        <f t="shared" si="98"/>
        <v/>
      </c>
      <c r="T440" s="48" t="str">
        <f t="shared" si="105"/>
        <v/>
      </c>
      <c r="U440" s="320"/>
      <c r="V440" s="320"/>
      <c r="W440" s="320"/>
      <c r="X440" s="244"/>
      <c r="Z440" s="247">
        <f t="shared" si="106"/>
        <v>0</v>
      </c>
      <c r="AA440" s="30">
        <f t="shared" si="99"/>
        <v>0</v>
      </c>
      <c r="AB440" s="28">
        <f t="shared" si="107"/>
        <v>0</v>
      </c>
      <c r="AC440" s="28">
        <f t="shared" si="100"/>
        <v>0</v>
      </c>
      <c r="AE440" s="247" t="str">
        <f t="shared" si="108"/>
        <v/>
      </c>
      <c r="AF440" s="30" t="str">
        <f t="shared" si="109"/>
        <v/>
      </c>
      <c r="AG440" s="28" t="str">
        <f t="shared" si="110"/>
        <v/>
      </c>
    </row>
    <row r="441" spans="1:33" ht="12.75" customHeight="1" x14ac:dyDescent="0.25">
      <c r="A441" s="274">
        <f t="shared" si="111"/>
        <v>429</v>
      </c>
      <c r="B441" s="50"/>
      <c r="C441" s="631"/>
      <c r="D441" s="632"/>
      <c r="E441" s="631"/>
      <c r="F441" s="632"/>
      <c r="G441" s="316"/>
      <c r="H441" s="433"/>
      <c r="I441" s="216">
        <f t="shared" si="101"/>
        <v>0</v>
      </c>
      <c r="J441" s="50"/>
      <c r="K441" s="217"/>
      <c r="L441" s="51"/>
      <c r="M441" s="26">
        <f t="shared" si="102"/>
        <v>0</v>
      </c>
      <c r="N441" s="46" t="str">
        <f t="shared" si="97"/>
        <v xml:space="preserve"> </v>
      </c>
      <c r="O441" s="47">
        <f t="shared" si="103"/>
        <v>0</v>
      </c>
      <c r="P441" s="52"/>
      <c r="Q441" s="52"/>
      <c r="R441" s="215">
        <f t="shared" si="104"/>
        <v>0</v>
      </c>
      <c r="S441" s="228" t="str">
        <f t="shared" si="98"/>
        <v/>
      </c>
      <c r="T441" s="48" t="str">
        <f t="shared" si="105"/>
        <v/>
      </c>
      <c r="U441" s="320"/>
      <c r="V441" s="320"/>
      <c r="W441" s="320"/>
      <c r="X441" s="244"/>
      <c r="Z441" s="247">
        <f t="shared" si="106"/>
        <v>0</v>
      </c>
      <c r="AA441" s="30">
        <f t="shared" si="99"/>
        <v>0</v>
      </c>
      <c r="AB441" s="28">
        <f t="shared" si="107"/>
        <v>0</v>
      </c>
      <c r="AC441" s="28">
        <f t="shared" si="100"/>
        <v>0</v>
      </c>
      <c r="AE441" s="247" t="str">
        <f t="shared" si="108"/>
        <v/>
      </c>
      <c r="AF441" s="30" t="str">
        <f t="shared" si="109"/>
        <v/>
      </c>
      <c r="AG441" s="28" t="str">
        <f t="shared" si="110"/>
        <v/>
      </c>
    </row>
    <row r="442" spans="1:33" ht="12.75" customHeight="1" x14ac:dyDescent="0.25">
      <c r="A442" s="274">
        <f t="shared" si="111"/>
        <v>430</v>
      </c>
      <c r="B442" s="50"/>
      <c r="C442" s="631"/>
      <c r="D442" s="632"/>
      <c r="E442" s="631"/>
      <c r="F442" s="632"/>
      <c r="G442" s="316"/>
      <c r="H442" s="433"/>
      <c r="I442" s="216">
        <f t="shared" si="101"/>
        <v>0</v>
      </c>
      <c r="J442" s="50"/>
      <c r="K442" s="217"/>
      <c r="L442" s="51"/>
      <c r="M442" s="26">
        <f t="shared" si="102"/>
        <v>0</v>
      </c>
      <c r="N442" s="46" t="str">
        <f t="shared" si="97"/>
        <v xml:space="preserve"> </v>
      </c>
      <c r="O442" s="47">
        <f t="shared" si="103"/>
        <v>0</v>
      </c>
      <c r="P442" s="52"/>
      <c r="Q442" s="52"/>
      <c r="R442" s="215">
        <f t="shared" si="104"/>
        <v>0</v>
      </c>
      <c r="S442" s="228" t="str">
        <f t="shared" si="98"/>
        <v/>
      </c>
      <c r="T442" s="48" t="str">
        <f t="shared" si="105"/>
        <v/>
      </c>
      <c r="U442" s="320"/>
      <c r="V442" s="320"/>
      <c r="W442" s="320"/>
      <c r="X442" s="244"/>
      <c r="Z442" s="247">
        <f t="shared" si="106"/>
        <v>0</v>
      </c>
      <c r="AA442" s="30">
        <f t="shared" si="99"/>
        <v>0</v>
      </c>
      <c r="AB442" s="28">
        <f t="shared" si="107"/>
        <v>0</v>
      </c>
      <c r="AC442" s="28">
        <f t="shared" si="100"/>
        <v>0</v>
      </c>
      <c r="AE442" s="247" t="str">
        <f t="shared" si="108"/>
        <v/>
      </c>
      <c r="AF442" s="30" t="str">
        <f t="shared" si="109"/>
        <v/>
      </c>
      <c r="AG442" s="28" t="str">
        <f t="shared" si="110"/>
        <v/>
      </c>
    </row>
    <row r="443" spans="1:33" ht="12.75" customHeight="1" x14ac:dyDescent="0.25">
      <c r="A443" s="274">
        <f t="shared" si="111"/>
        <v>431</v>
      </c>
      <c r="B443" s="50"/>
      <c r="C443" s="631"/>
      <c r="D443" s="632"/>
      <c r="E443" s="631"/>
      <c r="F443" s="632"/>
      <c r="G443" s="316"/>
      <c r="H443" s="433"/>
      <c r="I443" s="216">
        <f t="shared" si="101"/>
        <v>0</v>
      </c>
      <c r="J443" s="50"/>
      <c r="K443" s="217"/>
      <c r="L443" s="51"/>
      <c r="M443" s="26">
        <f t="shared" si="102"/>
        <v>0</v>
      </c>
      <c r="N443" s="46" t="str">
        <f t="shared" si="97"/>
        <v xml:space="preserve"> </v>
      </c>
      <c r="O443" s="47">
        <f t="shared" si="103"/>
        <v>0</v>
      </c>
      <c r="P443" s="52"/>
      <c r="Q443" s="52"/>
      <c r="R443" s="215">
        <f t="shared" si="104"/>
        <v>0</v>
      </c>
      <c r="S443" s="228" t="str">
        <f t="shared" si="98"/>
        <v/>
      </c>
      <c r="T443" s="48" t="str">
        <f t="shared" si="105"/>
        <v/>
      </c>
      <c r="U443" s="320"/>
      <c r="V443" s="320"/>
      <c r="W443" s="320"/>
      <c r="X443" s="244"/>
      <c r="Z443" s="247">
        <f t="shared" si="106"/>
        <v>0</v>
      </c>
      <c r="AA443" s="30">
        <f t="shared" si="99"/>
        <v>0</v>
      </c>
      <c r="AB443" s="28">
        <f t="shared" si="107"/>
        <v>0</v>
      </c>
      <c r="AC443" s="28">
        <f t="shared" si="100"/>
        <v>0</v>
      </c>
      <c r="AE443" s="247" t="str">
        <f t="shared" si="108"/>
        <v/>
      </c>
      <c r="AF443" s="30" t="str">
        <f t="shared" si="109"/>
        <v/>
      </c>
      <c r="AG443" s="28" t="str">
        <f t="shared" si="110"/>
        <v/>
      </c>
    </row>
    <row r="444" spans="1:33" ht="12.75" customHeight="1" x14ac:dyDescent="0.25">
      <c r="A444" s="274">
        <f t="shared" si="111"/>
        <v>432</v>
      </c>
      <c r="B444" s="50"/>
      <c r="C444" s="631"/>
      <c r="D444" s="632"/>
      <c r="E444" s="631"/>
      <c r="F444" s="632"/>
      <c r="G444" s="316"/>
      <c r="H444" s="433"/>
      <c r="I444" s="216">
        <f t="shared" si="101"/>
        <v>0</v>
      </c>
      <c r="J444" s="50"/>
      <c r="K444" s="217"/>
      <c r="L444" s="51"/>
      <c r="M444" s="26">
        <f t="shared" si="102"/>
        <v>0</v>
      </c>
      <c r="N444" s="46" t="str">
        <f t="shared" si="97"/>
        <v xml:space="preserve"> </v>
      </c>
      <c r="O444" s="47">
        <f t="shared" si="103"/>
        <v>0</v>
      </c>
      <c r="P444" s="52"/>
      <c r="Q444" s="52"/>
      <c r="R444" s="215">
        <f t="shared" si="104"/>
        <v>0</v>
      </c>
      <c r="S444" s="228" t="str">
        <f t="shared" si="98"/>
        <v/>
      </c>
      <c r="T444" s="48" t="str">
        <f t="shared" si="105"/>
        <v/>
      </c>
      <c r="U444" s="320"/>
      <c r="V444" s="320"/>
      <c r="W444" s="320"/>
      <c r="X444" s="244"/>
      <c r="Z444" s="247">
        <f t="shared" si="106"/>
        <v>0</v>
      </c>
      <c r="AA444" s="30">
        <f t="shared" si="99"/>
        <v>0</v>
      </c>
      <c r="AB444" s="28">
        <f t="shared" si="107"/>
        <v>0</v>
      </c>
      <c r="AC444" s="28">
        <f t="shared" si="100"/>
        <v>0</v>
      </c>
      <c r="AE444" s="247" t="str">
        <f t="shared" si="108"/>
        <v/>
      </c>
      <c r="AF444" s="30" t="str">
        <f t="shared" si="109"/>
        <v/>
      </c>
      <c r="AG444" s="28" t="str">
        <f t="shared" si="110"/>
        <v/>
      </c>
    </row>
    <row r="445" spans="1:33" ht="12.75" customHeight="1" x14ac:dyDescent="0.25">
      <c r="A445" s="274">
        <f t="shared" si="111"/>
        <v>433</v>
      </c>
      <c r="B445" s="50"/>
      <c r="C445" s="631"/>
      <c r="D445" s="632"/>
      <c r="E445" s="631"/>
      <c r="F445" s="632"/>
      <c r="G445" s="316"/>
      <c r="H445" s="433"/>
      <c r="I445" s="216">
        <f t="shared" si="101"/>
        <v>0</v>
      </c>
      <c r="J445" s="50"/>
      <c r="K445" s="217"/>
      <c r="L445" s="51"/>
      <c r="M445" s="26">
        <f t="shared" si="102"/>
        <v>0</v>
      </c>
      <c r="N445" s="46" t="str">
        <f t="shared" si="97"/>
        <v xml:space="preserve"> </v>
      </c>
      <c r="O445" s="47">
        <f t="shared" si="103"/>
        <v>0</v>
      </c>
      <c r="P445" s="52"/>
      <c r="Q445" s="52"/>
      <c r="R445" s="215">
        <f t="shared" si="104"/>
        <v>0</v>
      </c>
      <c r="S445" s="228" t="str">
        <f t="shared" si="98"/>
        <v/>
      </c>
      <c r="T445" s="48" t="str">
        <f t="shared" si="105"/>
        <v/>
      </c>
      <c r="U445" s="320"/>
      <c r="V445" s="320"/>
      <c r="W445" s="320"/>
      <c r="X445" s="244"/>
      <c r="Z445" s="247">
        <f t="shared" si="106"/>
        <v>0</v>
      </c>
      <c r="AA445" s="30">
        <f t="shared" si="99"/>
        <v>0</v>
      </c>
      <c r="AB445" s="28">
        <f t="shared" si="107"/>
        <v>0</v>
      </c>
      <c r="AC445" s="28">
        <f t="shared" si="100"/>
        <v>0</v>
      </c>
      <c r="AE445" s="247" t="str">
        <f t="shared" si="108"/>
        <v/>
      </c>
      <c r="AF445" s="30" t="str">
        <f t="shared" si="109"/>
        <v/>
      </c>
      <c r="AG445" s="28" t="str">
        <f t="shared" si="110"/>
        <v/>
      </c>
    </row>
    <row r="446" spans="1:33" ht="12.75" customHeight="1" x14ac:dyDescent="0.25">
      <c r="A446" s="274">
        <f t="shared" si="111"/>
        <v>434</v>
      </c>
      <c r="B446" s="50"/>
      <c r="C446" s="631"/>
      <c r="D446" s="632"/>
      <c r="E446" s="631"/>
      <c r="F446" s="632"/>
      <c r="G446" s="316"/>
      <c r="H446" s="433"/>
      <c r="I446" s="216">
        <f t="shared" si="101"/>
        <v>0</v>
      </c>
      <c r="J446" s="50"/>
      <c r="K446" s="217"/>
      <c r="L446" s="51"/>
      <c r="M446" s="26">
        <f t="shared" si="102"/>
        <v>0</v>
      </c>
      <c r="N446" s="46" t="str">
        <f t="shared" si="97"/>
        <v xml:space="preserve"> </v>
      </c>
      <c r="O446" s="47">
        <f t="shared" si="103"/>
        <v>0</v>
      </c>
      <c r="P446" s="52"/>
      <c r="Q446" s="52"/>
      <c r="R446" s="215">
        <f t="shared" si="104"/>
        <v>0</v>
      </c>
      <c r="S446" s="228" t="str">
        <f t="shared" si="98"/>
        <v/>
      </c>
      <c r="T446" s="48" t="str">
        <f t="shared" si="105"/>
        <v/>
      </c>
      <c r="U446" s="320"/>
      <c r="V446" s="320"/>
      <c r="W446" s="320"/>
      <c r="X446" s="244"/>
      <c r="Z446" s="247">
        <f t="shared" si="106"/>
        <v>0</v>
      </c>
      <c r="AA446" s="30">
        <f t="shared" si="99"/>
        <v>0</v>
      </c>
      <c r="AB446" s="28">
        <f t="shared" si="107"/>
        <v>0</v>
      </c>
      <c r="AC446" s="28">
        <f t="shared" si="100"/>
        <v>0</v>
      </c>
      <c r="AE446" s="247" t="str">
        <f t="shared" si="108"/>
        <v/>
      </c>
      <c r="AF446" s="30" t="str">
        <f t="shared" si="109"/>
        <v/>
      </c>
      <c r="AG446" s="28" t="str">
        <f t="shared" si="110"/>
        <v/>
      </c>
    </row>
    <row r="447" spans="1:33" ht="12.75" customHeight="1" x14ac:dyDescent="0.25">
      <c r="A447" s="274">
        <f t="shared" si="111"/>
        <v>435</v>
      </c>
      <c r="B447" s="50"/>
      <c r="C447" s="631"/>
      <c r="D447" s="632"/>
      <c r="E447" s="631"/>
      <c r="F447" s="632"/>
      <c r="G447" s="316"/>
      <c r="H447" s="433"/>
      <c r="I447" s="216">
        <f t="shared" si="101"/>
        <v>0</v>
      </c>
      <c r="J447" s="50"/>
      <c r="K447" s="217"/>
      <c r="L447" s="51"/>
      <c r="M447" s="26">
        <f t="shared" si="102"/>
        <v>0</v>
      </c>
      <c r="N447" s="46" t="str">
        <f t="shared" si="97"/>
        <v xml:space="preserve"> </v>
      </c>
      <c r="O447" s="47">
        <f t="shared" si="103"/>
        <v>0</v>
      </c>
      <c r="P447" s="52"/>
      <c r="Q447" s="52"/>
      <c r="R447" s="215">
        <f t="shared" si="104"/>
        <v>0</v>
      </c>
      <c r="S447" s="228" t="str">
        <f t="shared" si="98"/>
        <v/>
      </c>
      <c r="T447" s="48" t="str">
        <f t="shared" si="105"/>
        <v/>
      </c>
      <c r="U447" s="320"/>
      <c r="V447" s="320"/>
      <c r="W447" s="320"/>
      <c r="X447" s="244"/>
      <c r="Z447" s="247">
        <f t="shared" si="106"/>
        <v>0</v>
      </c>
      <c r="AA447" s="30">
        <f t="shared" si="99"/>
        <v>0</v>
      </c>
      <c r="AB447" s="28">
        <f t="shared" si="107"/>
        <v>0</v>
      </c>
      <c r="AC447" s="28">
        <f t="shared" si="100"/>
        <v>0</v>
      </c>
      <c r="AE447" s="247" t="str">
        <f t="shared" si="108"/>
        <v/>
      </c>
      <c r="AF447" s="30" t="str">
        <f t="shared" si="109"/>
        <v/>
      </c>
      <c r="AG447" s="28" t="str">
        <f t="shared" si="110"/>
        <v/>
      </c>
    </row>
    <row r="448" spans="1:33" ht="12.75" customHeight="1" x14ac:dyDescent="0.25">
      <c r="A448" s="274">
        <f t="shared" si="111"/>
        <v>436</v>
      </c>
      <c r="B448" s="50"/>
      <c r="C448" s="631"/>
      <c r="D448" s="632"/>
      <c r="E448" s="631"/>
      <c r="F448" s="632"/>
      <c r="G448" s="316"/>
      <c r="H448" s="433"/>
      <c r="I448" s="216">
        <f t="shared" si="101"/>
        <v>0</v>
      </c>
      <c r="J448" s="50"/>
      <c r="K448" s="217"/>
      <c r="L448" s="51"/>
      <c r="M448" s="26">
        <f t="shared" si="102"/>
        <v>0</v>
      </c>
      <c r="N448" s="46" t="str">
        <f t="shared" si="97"/>
        <v xml:space="preserve"> </v>
      </c>
      <c r="O448" s="47">
        <f t="shared" si="103"/>
        <v>0</v>
      </c>
      <c r="P448" s="52"/>
      <c r="Q448" s="52"/>
      <c r="R448" s="215">
        <f t="shared" si="104"/>
        <v>0</v>
      </c>
      <c r="S448" s="228" t="str">
        <f t="shared" si="98"/>
        <v/>
      </c>
      <c r="T448" s="48" t="str">
        <f t="shared" si="105"/>
        <v/>
      </c>
      <c r="U448" s="320"/>
      <c r="V448" s="320"/>
      <c r="W448" s="320"/>
      <c r="X448" s="244"/>
      <c r="Z448" s="247">
        <f t="shared" si="106"/>
        <v>0</v>
      </c>
      <c r="AA448" s="30">
        <f t="shared" si="99"/>
        <v>0</v>
      </c>
      <c r="AB448" s="28">
        <f t="shared" si="107"/>
        <v>0</v>
      </c>
      <c r="AC448" s="28">
        <f t="shared" si="100"/>
        <v>0</v>
      </c>
      <c r="AE448" s="247" t="str">
        <f t="shared" si="108"/>
        <v/>
      </c>
      <c r="AF448" s="30" t="str">
        <f t="shared" si="109"/>
        <v/>
      </c>
      <c r="AG448" s="28" t="str">
        <f t="shared" si="110"/>
        <v/>
      </c>
    </row>
    <row r="449" spans="1:33" ht="12.75" customHeight="1" x14ac:dyDescent="0.25">
      <c r="A449" s="274">
        <f t="shared" si="111"/>
        <v>437</v>
      </c>
      <c r="B449" s="50"/>
      <c r="C449" s="631"/>
      <c r="D449" s="632"/>
      <c r="E449" s="631"/>
      <c r="F449" s="632"/>
      <c r="G449" s="316"/>
      <c r="H449" s="433"/>
      <c r="I449" s="216">
        <f t="shared" si="101"/>
        <v>0</v>
      </c>
      <c r="J449" s="50"/>
      <c r="K449" s="217"/>
      <c r="L449" s="51"/>
      <c r="M449" s="26">
        <f t="shared" si="102"/>
        <v>0</v>
      </c>
      <c r="N449" s="46" t="str">
        <f t="shared" si="97"/>
        <v xml:space="preserve"> </v>
      </c>
      <c r="O449" s="47">
        <f t="shared" si="103"/>
        <v>0</v>
      </c>
      <c r="P449" s="52"/>
      <c r="Q449" s="52"/>
      <c r="R449" s="215">
        <f t="shared" si="104"/>
        <v>0</v>
      </c>
      <c r="S449" s="228" t="str">
        <f t="shared" si="98"/>
        <v/>
      </c>
      <c r="T449" s="48" t="str">
        <f t="shared" si="105"/>
        <v/>
      </c>
      <c r="U449" s="320"/>
      <c r="V449" s="320"/>
      <c r="W449" s="320"/>
      <c r="X449" s="244"/>
      <c r="Z449" s="247">
        <f t="shared" si="106"/>
        <v>0</v>
      </c>
      <c r="AA449" s="30">
        <f t="shared" si="99"/>
        <v>0</v>
      </c>
      <c r="AB449" s="28">
        <f t="shared" si="107"/>
        <v>0</v>
      </c>
      <c r="AC449" s="28">
        <f t="shared" si="100"/>
        <v>0</v>
      </c>
      <c r="AE449" s="247" t="str">
        <f t="shared" si="108"/>
        <v/>
      </c>
      <c r="AF449" s="30" t="str">
        <f t="shared" si="109"/>
        <v/>
      </c>
      <c r="AG449" s="28" t="str">
        <f t="shared" si="110"/>
        <v/>
      </c>
    </row>
    <row r="450" spans="1:33" ht="12.75" customHeight="1" x14ac:dyDescent="0.25">
      <c r="A450" s="274">
        <f t="shared" si="111"/>
        <v>438</v>
      </c>
      <c r="B450" s="50"/>
      <c r="C450" s="631"/>
      <c r="D450" s="632"/>
      <c r="E450" s="631"/>
      <c r="F450" s="632"/>
      <c r="G450" s="316"/>
      <c r="H450" s="433"/>
      <c r="I450" s="216">
        <f t="shared" si="101"/>
        <v>0</v>
      </c>
      <c r="J450" s="50"/>
      <c r="K450" s="217"/>
      <c r="L450" s="51"/>
      <c r="M450" s="26">
        <f t="shared" si="102"/>
        <v>0</v>
      </c>
      <c r="N450" s="46" t="str">
        <f t="shared" si="97"/>
        <v xml:space="preserve"> </v>
      </c>
      <c r="O450" s="47">
        <f t="shared" si="103"/>
        <v>0</v>
      </c>
      <c r="P450" s="52"/>
      <c r="Q450" s="52"/>
      <c r="R450" s="215">
        <f t="shared" si="104"/>
        <v>0</v>
      </c>
      <c r="S450" s="228" t="str">
        <f t="shared" si="98"/>
        <v/>
      </c>
      <c r="T450" s="48" t="str">
        <f t="shared" si="105"/>
        <v/>
      </c>
      <c r="U450" s="320"/>
      <c r="V450" s="320"/>
      <c r="W450" s="320"/>
      <c r="X450" s="244"/>
      <c r="Z450" s="247">
        <f t="shared" si="106"/>
        <v>0</v>
      </c>
      <c r="AA450" s="30">
        <f t="shared" si="99"/>
        <v>0</v>
      </c>
      <c r="AB450" s="28">
        <f t="shared" si="107"/>
        <v>0</v>
      </c>
      <c r="AC450" s="28">
        <f t="shared" si="100"/>
        <v>0</v>
      </c>
      <c r="AE450" s="247" t="str">
        <f t="shared" si="108"/>
        <v/>
      </c>
      <c r="AF450" s="30" t="str">
        <f t="shared" si="109"/>
        <v/>
      </c>
      <c r="AG450" s="28" t="str">
        <f t="shared" si="110"/>
        <v/>
      </c>
    </row>
    <row r="451" spans="1:33" ht="12.75" customHeight="1" x14ac:dyDescent="0.25">
      <c r="A451" s="274">
        <f t="shared" si="111"/>
        <v>439</v>
      </c>
      <c r="B451" s="50"/>
      <c r="C451" s="631"/>
      <c r="D451" s="632"/>
      <c r="E451" s="631"/>
      <c r="F451" s="632"/>
      <c r="G451" s="316"/>
      <c r="H451" s="433"/>
      <c r="I451" s="216">
        <f t="shared" si="101"/>
        <v>0</v>
      </c>
      <c r="J451" s="50"/>
      <c r="K451" s="217"/>
      <c r="L451" s="51"/>
      <c r="M451" s="26">
        <f t="shared" si="102"/>
        <v>0</v>
      </c>
      <c r="N451" s="46" t="str">
        <f t="shared" si="97"/>
        <v xml:space="preserve"> </v>
      </c>
      <c r="O451" s="47">
        <f t="shared" si="103"/>
        <v>0</v>
      </c>
      <c r="P451" s="52"/>
      <c r="Q451" s="52"/>
      <c r="R451" s="215">
        <f t="shared" si="104"/>
        <v>0</v>
      </c>
      <c r="S451" s="228" t="str">
        <f t="shared" si="98"/>
        <v/>
      </c>
      <c r="T451" s="48" t="str">
        <f t="shared" si="105"/>
        <v/>
      </c>
      <c r="U451" s="320"/>
      <c r="V451" s="320"/>
      <c r="W451" s="320"/>
      <c r="X451" s="244"/>
      <c r="Z451" s="247">
        <f t="shared" si="106"/>
        <v>0</v>
      </c>
      <c r="AA451" s="30">
        <f t="shared" si="99"/>
        <v>0</v>
      </c>
      <c r="AB451" s="28">
        <f t="shared" si="107"/>
        <v>0</v>
      </c>
      <c r="AC451" s="28">
        <f t="shared" si="100"/>
        <v>0</v>
      </c>
      <c r="AE451" s="247" t="str">
        <f t="shared" si="108"/>
        <v/>
      </c>
      <c r="AF451" s="30" t="str">
        <f t="shared" si="109"/>
        <v/>
      </c>
      <c r="AG451" s="28" t="str">
        <f t="shared" si="110"/>
        <v/>
      </c>
    </row>
    <row r="452" spans="1:33" ht="12.75" customHeight="1" x14ac:dyDescent="0.25">
      <c r="A452" s="274">
        <f t="shared" si="111"/>
        <v>440</v>
      </c>
      <c r="B452" s="50"/>
      <c r="C452" s="631"/>
      <c r="D452" s="632"/>
      <c r="E452" s="631"/>
      <c r="F452" s="632"/>
      <c r="G452" s="316"/>
      <c r="H452" s="433"/>
      <c r="I452" s="216">
        <f t="shared" si="101"/>
        <v>0</v>
      </c>
      <c r="J452" s="50"/>
      <c r="K452" s="217"/>
      <c r="L452" s="51"/>
      <c r="M452" s="26">
        <f t="shared" si="102"/>
        <v>0</v>
      </c>
      <c r="N452" s="46" t="str">
        <f t="shared" si="97"/>
        <v xml:space="preserve"> </v>
      </c>
      <c r="O452" s="47">
        <f t="shared" si="103"/>
        <v>0</v>
      </c>
      <c r="P452" s="52"/>
      <c r="Q452" s="52"/>
      <c r="R452" s="215">
        <f t="shared" si="104"/>
        <v>0</v>
      </c>
      <c r="S452" s="228" t="str">
        <f t="shared" si="98"/>
        <v/>
      </c>
      <c r="T452" s="48" t="str">
        <f t="shared" si="105"/>
        <v/>
      </c>
      <c r="U452" s="320"/>
      <c r="V452" s="320"/>
      <c r="W452" s="320"/>
      <c r="X452" s="244"/>
      <c r="Z452" s="247">
        <f t="shared" si="106"/>
        <v>0</v>
      </c>
      <c r="AA452" s="30">
        <f t="shared" si="99"/>
        <v>0</v>
      </c>
      <c r="AB452" s="28">
        <f t="shared" si="107"/>
        <v>0</v>
      </c>
      <c r="AC452" s="28">
        <f t="shared" si="100"/>
        <v>0</v>
      </c>
      <c r="AE452" s="247" t="str">
        <f t="shared" si="108"/>
        <v/>
      </c>
      <c r="AF452" s="30" t="str">
        <f t="shared" si="109"/>
        <v/>
      </c>
      <c r="AG452" s="28" t="str">
        <f t="shared" si="110"/>
        <v/>
      </c>
    </row>
    <row r="453" spans="1:33" ht="12.75" customHeight="1" x14ac:dyDescent="0.25">
      <c r="A453" s="274">
        <f t="shared" si="111"/>
        <v>441</v>
      </c>
      <c r="B453" s="50"/>
      <c r="C453" s="631"/>
      <c r="D453" s="632"/>
      <c r="E453" s="631"/>
      <c r="F453" s="632"/>
      <c r="G453" s="316"/>
      <c r="H453" s="433"/>
      <c r="I453" s="216">
        <f t="shared" si="101"/>
        <v>0</v>
      </c>
      <c r="J453" s="50"/>
      <c r="K453" s="217"/>
      <c r="L453" s="51"/>
      <c r="M453" s="26">
        <f t="shared" si="102"/>
        <v>0</v>
      </c>
      <c r="N453" s="46" t="str">
        <f t="shared" si="97"/>
        <v xml:space="preserve"> </v>
      </c>
      <c r="O453" s="47">
        <f t="shared" si="103"/>
        <v>0</v>
      </c>
      <c r="P453" s="52"/>
      <c r="Q453" s="52"/>
      <c r="R453" s="215">
        <f t="shared" si="104"/>
        <v>0</v>
      </c>
      <c r="S453" s="228" t="str">
        <f t="shared" si="98"/>
        <v/>
      </c>
      <c r="T453" s="48" t="str">
        <f t="shared" si="105"/>
        <v/>
      </c>
      <c r="U453" s="320"/>
      <c r="V453" s="320"/>
      <c r="W453" s="320"/>
      <c r="X453" s="244"/>
      <c r="Z453" s="247">
        <f t="shared" si="106"/>
        <v>0</v>
      </c>
      <c r="AA453" s="30">
        <f t="shared" si="99"/>
        <v>0</v>
      </c>
      <c r="AB453" s="28">
        <f t="shared" si="107"/>
        <v>0</v>
      </c>
      <c r="AC453" s="28">
        <f t="shared" si="100"/>
        <v>0</v>
      </c>
      <c r="AE453" s="247" t="str">
        <f t="shared" si="108"/>
        <v/>
      </c>
      <c r="AF453" s="30" t="str">
        <f t="shared" si="109"/>
        <v/>
      </c>
      <c r="AG453" s="28" t="str">
        <f t="shared" si="110"/>
        <v/>
      </c>
    </row>
    <row r="454" spans="1:33" ht="12.75" customHeight="1" x14ac:dyDescent="0.25">
      <c r="A454" s="274">
        <f t="shared" si="111"/>
        <v>442</v>
      </c>
      <c r="B454" s="50"/>
      <c r="C454" s="631"/>
      <c r="D454" s="632"/>
      <c r="E454" s="631"/>
      <c r="F454" s="632"/>
      <c r="G454" s="316"/>
      <c r="H454" s="433"/>
      <c r="I454" s="216">
        <f t="shared" si="101"/>
        <v>0</v>
      </c>
      <c r="J454" s="50"/>
      <c r="K454" s="217"/>
      <c r="L454" s="51"/>
      <c r="M454" s="26">
        <f t="shared" si="102"/>
        <v>0</v>
      </c>
      <c r="N454" s="46" t="str">
        <f t="shared" si="97"/>
        <v xml:space="preserve"> </v>
      </c>
      <c r="O454" s="47">
        <f t="shared" si="103"/>
        <v>0</v>
      </c>
      <c r="P454" s="52"/>
      <c r="Q454" s="52"/>
      <c r="R454" s="215">
        <f t="shared" si="104"/>
        <v>0</v>
      </c>
      <c r="S454" s="228" t="str">
        <f t="shared" si="98"/>
        <v/>
      </c>
      <c r="T454" s="48" t="str">
        <f t="shared" si="105"/>
        <v/>
      </c>
      <c r="U454" s="320"/>
      <c r="V454" s="320"/>
      <c r="W454" s="320"/>
      <c r="X454" s="244"/>
      <c r="Z454" s="247">
        <f t="shared" si="106"/>
        <v>0</v>
      </c>
      <c r="AA454" s="30">
        <f t="shared" si="99"/>
        <v>0</v>
      </c>
      <c r="AB454" s="28">
        <f t="shared" si="107"/>
        <v>0</v>
      </c>
      <c r="AC454" s="28">
        <f t="shared" si="100"/>
        <v>0</v>
      </c>
      <c r="AE454" s="247" t="str">
        <f t="shared" si="108"/>
        <v/>
      </c>
      <c r="AF454" s="30" t="str">
        <f t="shared" si="109"/>
        <v/>
      </c>
      <c r="AG454" s="28" t="str">
        <f t="shared" si="110"/>
        <v/>
      </c>
    </row>
    <row r="455" spans="1:33" ht="12.75" customHeight="1" x14ac:dyDescent="0.25">
      <c r="A455" s="274">
        <f t="shared" si="111"/>
        <v>443</v>
      </c>
      <c r="B455" s="50"/>
      <c r="C455" s="631"/>
      <c r="D455" s="632"/>
      <c r="E455" s="631"/>
      <c r="F455" s="632"/>
      <c r="G455" s="316"/>
      <c r="H455" s="433"/>
      <c r="I455" s="216">
        <f t="shared" si="101"/>
        <v>0</v>
      </c>
      <c r="J455" s="50"/>
      <c r="K455" s="217"/>
      <c r="L455" s="51"/>
      <c r="M455" s="26">
        <f t="shared" si="102"/>
        <v>0</v>
      </c>
      <c r="N455" s="46" t="str">
        <f t="shared" si="97"/>
        <v xml:space="preserve"> </v>
      </c>
      <c r="O455" s="47">
        <f t="shared" si="103"/>
        <v>0</v>
      </c>
      <c r="P455" s="52"/>
      <c r="Q455" s="52"/>
      <c r="R455" s="215">
        <f t="shared" si="104"/>
        <v>0</v>
      </c>
      <c r="S455" s="228" t="str">
        <f t="shared" si="98"/>
        <v/>
      </c>
      <c r="T455" s="48" t="str">
        <f t="shared" si="105"/>
        <v/>
      </c>
      <c r="U455" s="320"/>
      <c r="V455" s="320"/>
      <c r="W455" s="320"/>
      <c r="X455" s="244"/>
      <c r="Z455" s="247">
        <f t="shared" si="106"/>
        <v>0</v>
      </c>
      <c r="AA455" s="30">
        <f t="shared" si="99"/>
        <v>0</v>
      </c>
      <c r="AB455" s="28">
        <f t="shared" si="107"/>
        <v>0</v>
      </c>
      <c r="AC455" s="28">
        <f t="shared" si="100"/>
        <v>0</v>
      </c>
      <c r="AE455" s="247" t="str">
        <f t="shared" si="108"/>
        <v/>
      </c>
      <c r="AF455" s="30" t="str">
        <f t="shared" si="109"/>
        <v/>
      </c>
      <c r="AG455" s="28" t="str">
        <f t="shared" si="110"/>
        <v/>
      </c>
    </row>
    <row r="456" spans="1:33" ht="12.75" customHeight="1" x14ac:dyDescent="0.25">
      <c r="A456" s="274">
        <f t="shared" si="111"/>
        <v>444</v>
      </c>
      <c r="B456" s="50"/>
      <c r="C456" s="631"/>
      <c r="D456" s="632"/>
      <c r="E456" s="631"/>
      <c r="F456" s="632"/>
      <c r="G456" s="316"/>
      <c r="H456" s="433"/>
      <c r="I456" s="216">
        <f t="shared" si="101"/>
        <v>0</v>
      </c>
      <c r="J456" s="50"/>
      <c r="K456" s="217"/>
      <c r="L456" s="51"/>
      <c r="M456" s="26">
        <f t="shared" si="102"/>
        <v>0</v>
      </c>
      <c r="N456" s="46" t="str">
        <f t="shared" si="97"/>
        <v xml:space="preserve"> </v>
      </c>
      <c r="O456" s="47">
        <f t="shared" si="103"/>
        <v>0</v>
      </c>
      <c r="P456" s="52"/>
      <c r="Q456" s="52"/>
      <c r="R456" s="215">
        <f t="shared" si="104"/>
        <v>0</v>
      </c>
      <c r="S456" s="228" t="str">
        <f t="shared" si="98"/>
        <v/>
      </c>
      <c r="T456" s="48" t="str">
        <f t="shared" si="105"/>
        <v/>
      </c>
      <c r="U456" s="320"/>
      <c r="V456" s="320"/>
      <c r="W456" s="320"/>
      <c r="X456" s="244"/>
      <c r="Z456" s="247">
        <f t="shared" si="106"/>
        <v>0</v>
      </c>
      <c r="AA456" s="30">
        <f t="shared" si="99"/>
        <v>0</v>
      </c>
      <c r="AB456" s="28">
        <f t="shared" si="107"/>
        <v>0</v>
      </c>
      <c r="AC456" s="28">
        <f t="shared" si="100"/>
        <v>0</v>
      </c>
      <c r="AE456" s="247" t="str">
        <f t="shared" si="108"/>
        <v/>
      </c>
      <c r="AF456" s="30" t="str">
        <f t="shared" si="109"/>
        <v/>
      </c>
      <c r="AG456" s="28" t="str">
        <f t="shared" si="110"/>
        <v/>
      </c>
    </row>
    <row r="457" spans="1:33" ht="12.75" customHeight="1" x14ac:dyDescent="0.25">
      <c r="A457" s="274">
        <f t="shared" si="111"/>
        <v>445</v>
      </c>
      <c r="B457" s="50"/>
      <c r="C457" s="631"/>
      <c r="D457" s="632"/>
      <c r="E457" s="631"/>
      <c r="F457" s="632"/>
      <c r="G457" s="316"/>
      <c r="H457" s="433"/>
      <c r="I457" s="216">
        <f t="shared" si="101"/>
        <v>0</v>
      </c>
      <c r="J457" s="50"/>
      <c r="K457" s="217"/>
      <c r="L457" s="51"/>
      <c r="M457" s="26">
        <f t="shared" si="102"/>
        <v>0</v>
      </c>
      <c r="N457" s="46" t="str">
        <f t="shared" si="97"/>
        <v xml:space="preserve"> </v>
      </c>
      <c r="O457" s="47">
        <f t="shared" si="103"/>
        <v>0</v>
      </c>
      <c r="P457" s="52"/>
      <c r="Q457" s="52"/>
      <c r="R457" s="215">
        <f t="shared" si="104"/>
        <v>0</v>
      </c>
      <c r="S457" s="228" t="str">
        <f t="shared" si="98"/>
        <v/>
      </c>
      <c r="T457" s="48" t="str">
        <f t="shared" si="105"/>
        <v/>
      </c>
      <c r="U457" s="320"/>
      <c r="V457" s="320"/>
      <c r="W457" s="320"/>
      <c r="X457" s="244"/>
      <c r="Z457" s="247">
        <f t="shared" si="106"/>
        <v>0</v>
      </c>
      <c r="AA457" s="30">
        <f t="shared" si="99"/>
        <v>0</v>
      </c>
      <c r="AB457" s="28">
        <f t="shared" si="107"/>
        <v>0</v>
      </c>
      <c r="AC457" s="28">
        <f t="shared" si="100"/>
        <v>0</v>
      </c>
      <c r="AE457" s="247" t="str">
        <f t="shared" si="108"/>
        <v/>
      </c>
      <c r="AF457" s="30" t="str">
        <f t="shared" si="109"/>
        <v/>
      </c>
      <c r="AG457" s="28" t="str">
        <f t="shared" si="110"/>
        <v/>
      </c>
    </row>
    <row r="458" spans="1:33" ht="12.75" customHeight="1" x14ac:dyDescent="0.25">
      <c r="A458" s="274">
        <f t="shared" si="111"/>
        <v>446</v>
      </c>
      <c r="B458" s="50"/>
      <c r="C458" s="631"/>
      <c r="D458" s="632"/>
      <c r="E458" s="631"/>
      <c r="F458" s="632"/>
      <c r="G458" s="316"/>
      <c r="H458" s="433"/>
      <c r="I458" s="216">
        <f t="shared" si="101"/>
        <v>0</v>
      </c>
      <c r="J458" s="50"/>
      <c r="K458" s="217"/>
      <c r="L458" s="51"/>
      <c r="M458" s="26">
        <f t="shared" si="102"/>
        <v>0</v>
      </c>
      <c r="N458" s="46" t="str">
        <f t="shared" si="97"/>
        <v xml:space="preserve"> </v>
      </c>
      <c r="O458" s="47">
        <f t="shared" si="103"/>
        <v>0</v>
      </c>
      <c r="P458" s="52"/>
      <c r="Q458" s="52"/>
      <c r="R458" s="215">
        <f t="shared" si="104"/>
        <v>0</v>
      </c>
      <c r="S458" s="228" t="str">
        <f t="shared" si="98"/>
        <v/>
      </c>
      <c r="T458" s="48" t="str">
        <f t="shared" si="105"/>
        <v/>
      </c>
      <c r="U458" s="320"/>
      <c r="V458" s="320"/>
      <c r="W458" s="320"/>
      <c r="X458" s="244"/>
      <c r="Z458" s="247">
        <f t="shared" si="106"/>
        <v>0</v>
      </c>
      <c r="AA458" s="30">
        <f t="shared" si="99"/>
        <v>0</v>
      </c>
      <c r="AB458" s="28">
        <f t="shared" si="107"/>
        <v>0</v>
      </c>
      <c r="AC458" s="28">
        <f t="shared" si="100"/>
        <v>0</v>
      </c>
      <c r="AE458" s="247" t="str">
        <f t="shared" si="108"/>
        <v/>
      </c>
      <c r="AF458" s="30" t="str">
        <f t="shared" si="109"/>
        <v/>
      </c>
      <c r="AG458" s="28" t="str">
        <f t="shared" si="110"/>
        <v/>
      </c>
    </row>
    <row r="459" spans="1:33" ht="12.75" customHeight="1" x14ac:dyDescent="0.25">
      <c r="A459" s="274">
        <f t="shared" si="111"/>
        <v>447</v>
      </c>
      <c r="B459" s="50"/>
      <c r="C459" s="631"/>
      <c r="D459" s="632"/>
      <c r="E459" s="631"/>
      <c r="F459" s="632"/>
      <c r="G459" s="316"/>
      <c r="H459" s="433"/>
      <c r="I459" s="216">
        <f t="shared" si="101"/>
        <v>0</v>
      </c>
      <c r="J459" s="50"/>
      <c r="K459" s="217"/>
      <c r="L459" s="51"/>
      <c r="M459" s="26">
        <f t="shared" si="102"/>
        <v>0</v>
      </c>
      <c r="N459" s="46" t="str">
        <f t="shared" si="97"/>
        <v xml:space="preserve"> </v>
      </c>
      <c r="O459" s="47">
        <f t="shared" si="103"/>
        <v>0</v>
      </c>
      <c r="P459" s="52"/>
      <c r="Q459" s="52"/>
      <c r="R459" s="215">
        <f t="shared" si="104"/>
        <v>0</v>
      </c>
      <c r="S459" s="228" t="str">
        <f t="shared" si="98"/>
        <v/>
      </c>
      <c r="T459" s="48" t="str">
        <f t="shared" si="105"/>
        <v/>
      </c>
      <c r="U459" s="320"/>
      <c r="V459" s="320"/>
      <c r="W459" s="320"/>
      <c r="X459" s="244"/>
      <c r="Z459" s="247">
        <f t="shared" si="106"/>
        <v>0</v>
      </c>
      <c r="AA459" s="30">
        <f t="shared" si="99"/>
        <v>0</v>
      </c>
      <c r="AB459" s="28">
        <f t="shared" si="107"/>
        <v>0</v>
      </c>
      <c r="AC459" s="28">
        <f t="shared" si="100"/>
        <v>0</v>
      </c>
      <c r="AE459" s="247" t="str">
        <f t="shared" si="108"/>
        <v/>
      </c>
      <c r="AF459" s="30" t="str">
        <f t="shared" si="109"/>
        <v/>
      </c>
      <c r="AG459" s="28" t="str">
        <f t="shared" si="110"/>
        <v/>
      </c>
    </row>
    <row r="460" spans="1:33" ht="12.75" customHeight="1" x14ac:dyDescent="0.25">
      <c r="A460" s="274">
        <f t="shared" si="111"/>
        <v>448</v>
      </c>
      <c r="B460" s="50"/>
      <c r="C460" s="631"/>
      <c r="D460" s="632"/>
      <c r="E460" s="631"/>
      <c r="F460" s="632"/>
      <c r="G460" s="316"/>
      <c r="H460" s="433"/>
      <c r="I460" s="216">
        <f t="shared" si="101"/>
        <v>0</v>
      </c>
      <c r="J460" s="50"/>
      <c r="K460" s="217"/>
      <c r="L460" s="51"/>
      <c r="M460" s="26">
        <f t="shared" si="102"/>
        <v>0</v>
      </c>
      <c r="N460" s="46" t="str">
        <f t="shared" si="97"/>
        <v xml:space="preserve"> </v>
      </c>
      <c r="O460" s="47">
        <f t="shared" si="103"/>
        <v>0</v>
      </c>
      <c r="P460" s="52"/>
      <c r="Q460" s="52"/>
      <c r="R460" s="215">
        <f t="shared" si="104"/>
        <v>0</v>
      </c>
      <c r="S460" s="228" t="str">
        <f t="shared" si="98"/>
        <v/>
      </c>
      <c r="T460" s="48" t="str">
        <f t="shared" si="105"/>
        <v/>
      </c>
      <c r="U460" s="320"/>
      <c r="V460" s="320"/>
      <c r="W460" s="320"/>
      <c r="X460" s="244"/>
      <c r="Z460" s="247">
        <f t="shared" si="106"/>
        <v>0</v>
      </c>
      <c r="AA460" s="30">
        <f t="shared" si="99"/>
        <v>0</v>
      </c>
      <c r="AB460" s="28">
        <f t="shared" si="107"/>
        <v>0</v>
      </c>
      <c r="AC460" s="28">
        <f t="shared" si="100"/>
        <v>0</v>
      </c>
      <c r="AE460" s="247" t="str">
        <f t="shared" si="108"/>
        <v/>
      </c>
      <c r="AF460" s="30" t="str">
        <f t="shared" si="109"/>
        <v/>
      </c>
      <c r="AG460" s="28" t="str">
        <f t="shared" si="110"/>
        <v/>
      </c>
    </row>
    <row r="461" spans="1:33" ht="12.75" customHeight="1" x14ac:dyDescent="0.25">
      <c r="A461" s="274">
        <f t="shared" si="111"/>
        <v>449</v>
      </c>
      <c r="B461" s="50"/>
      <c r="C461" s="631"/>
      <c r="D461" s="632"/>
      <c r="E461" s="631"/>
      <c r="F461" s="632"/>
      <c r="G461" s="316"/>
      <c r="H461" s="433"/>
      <c r="I461" s="216">
        <f t="shared" si="101"/>
        <v>0</v>
      </c>
      <c r="J461" s="50"/>
      <c r="K461" s="217"/>
      <c r="L461" s="51"/>
      <c r="M461" s="26">
        <f t="shared" si="102"/>
        <v>0</v>
      </c>
      <c r="N461" s="46" t="str">
        <f t="shared" ref="N461:N512" si="112">IF(K461&lt;=0.5,IF(M461&gt;0.5,"Fail"," "),IF(K461&lt;=0.8,IF(M461&gt;0.8,"Fail"," ")," "))</f>
        <v xml:space="preserve"> </v>
      </c>
      <c r="O461" s="47">
        <f t="shared" si="103"/>
        <v>0</v>
      </c>
      <c r="P461" s="52"/>
      <c r="Q461" s="52"/>
      <c r="R461" s="215">
        <f t="shared" si="104"/>
        <v>0</v>
      </c>
      <c r="S461" s="228" t="str">
        <f t="shared" ref="S461:S512" si="113">IF(J461&gt;0,IF(R461*12&gt;L461,"Fail",""),"")</f>
        <v/>
      </c>
      <c r="T461" s="48" t="str">
        <f t="shared" si="105"/>
        <v/>
      </c>
      <c r="U461" s="320"/>
      <c r="V461" s="320"/>
      <c r="W461" s="320"/>
      <c r="X461" s="244"/>
      <c r="Z461" s="247">
        <f t="shared" si="106"/>
        <v>0</v>
      </c>
      <c r="AA461" s="30">
        <f t="shared" ref="AA461:AA512" si="114">IF(I461=1,$M$7,IF(I461=2,$N$7,IF(I461=3,$O$7,IF(I461=4,$P$7,IF(I461=5,$Q$7,IF(I461=6,$R$7,IF(I461=7,$S$7,IF(I461=8,$T$7,Z461))))))))</f>
        <v>0</v>
      </c>
      <c r="AB461" s="28">
        <f t="shared" si="107"/>
        <v>0</v>
      </c>
      <c r="AC461" s="28">
        <f t="shared" ref="AC461:AC512" si="115">(K461*AA461)</f>
        <v>0</v>
      </c>
      <c r="AE461" s="247" t="str">
        <f t="shared" si="108"/>
        <v/>
      </c>
      <c r="AF461" s="30" t="str">
        <f t="shared" si="109"/>
        <v/>
      </c>
      <c r="AG461" s="28" t="str">
        <f t="shared" si="110"/>
        <v/>
      </c>
    </row>
    <row r="462" spans="1:33" ht="12.75" customHeight="1" x14ac:dyDescent="0.25">
      <c r="A462" s="274">
        <f t="shared" si="111"/>
        <v>450</v>
      </c>
      <c r="B462" s="50"/>
      <c r="C462" s="631"/>
      <c r="D462" s="632"/>
      <c r="E462" s="631"/>
      <c r="F462" s="632"/>
      <c r="G462" s="316"/>
      <c r="H462" s="433"/>
      <c r="I462" s="216">
        <f t="shared" ref="I462:I512" si="116">IF(C462&lt;&gt;"",IF(H462&lt;1,1,(H462*1.5)),0)</f>
        <v>0</v>
      </c>
      <c r="J462" s="50"/>
      <c r="K462" s="217"/>
      <c r="L462" s="51"/>
      <c r="M462" s="26">
        <f t="shared" ref="M462:M496" si="117">IF(OR(C462="VACANT",K462=0),0,(L462/AB462))</f>
        <v>0</v>
      </c>
      <c r="N462" s="46" t="str">
        <f t="shared" si="112"/>
        <v xml:space="preserve"> </v>
      </c>
      <c r="O462" s="47">
        <f t="shared" ref="O462:O512" si="118">+AC462/12*0.3</f>
        <v>0</v>
      </c>
      <c r="P462" s="52"/>
      <c r="Q462" s="52"/>
      <c r="R462" s="215">
        <f t="shared" ref="R462:R512" si="119">P462-Q462</f>
        <v>0</v>
      </c>
      <c r="S462" s="228" t="str">
        <f t="shared" si="113"/>
        <v/>
      </c>
      <c r="T462" s="48" t="str">
        <f t="shared" ref="T462:T511" si="120">IF(C462="Vacant","",IF(R462&gt;0,IF(R462&gt;O462,"Fail",""),""))</f>
        <v/>
      </c>
      <c r="U462" s="320"/>
      <c r="V462" s="320"/>
      <c r="W462" s="320"/>
      <c r="X462" s="244"/>
      <c r="Z462" s="247">
        <f t="shared" ref="Z462:Z512" si="121">IF(I462=1.5,$M$8,IF(I462=2.5,$N$8,IF(I462=3.5,$O$8,IF(I462=4.5,$P$8,IF(I462=5.5,$Q$8,IF(I462=6.5,$R$8,IF(I462=7.5,$S$8,IF(I462=8.5,$T$8,0))))))))</f>
        <v>0</v>
      </c>
      <c r="AA462" s="30">
        <f t="shared" si="114"/>
        <v>0</v>
      </c>
      <c r="AB462" s="28">
        <f t="shared" ref="AB462:AB512" si="122">IF(J462=1,$M$7,IF(J462=2,$N$7,IF(J462=3,$O$7,IF(J462=4,$P$7,IF(J462=5,$Q$7,IF(J462=6,$R$7,IF(J462=7,$S$7,IF(J462=8,$T$7,0))))))))</f>
        <v>0</v>
      </c>
      <c r="AC462" s="28">
        <f t="shared" si="115"/>
        <v>0</v>
      </c>
      <c r="AE462" s="247" t="str">
        <f t="shared" ref="AE462:AE512" si="123">IF(Q462&gt;=1,1,"")</f>
        <v/>
      </c>
      <c r="AF462" s="30" t="str">
        <f t="shared" ref="AF462:AF512" si="124">IF(AE462=1,H462,"")</f>
        <v/>
      </c>
      <c r="AG462" s="28" t="str">
        <f t="shared" ref="AG462:AG512" si="125">IF(AE462=1,P462,"")</f>
        <v/>
      </c>
    </row>
    <row r="463" spans="1:33" ht="12.75" customHeight="1" x14ac:dyDescent="0.25">
      <c r="A463" s="274">
        <f t="shared" ref="A463:A512" si="126">A462+1</f>
        <v>451</v>
      </c>
      <c r="B463" s="50"/>
      <c r="C463" s="631"/>
      <c r="D463" s="632"/>
      <c r="E463" s="631"/>
      <c r="F463" s="632"/>
      <c r="G463" s="316"/>
      <c r="H463" s="433"/>
      <c r="I463" s="216">
        <f t="shared" si="116"/>
        <v>0</v>
      </c>
      <c r="J463" s="50"/>
      <c r="K463" s="217"/>
      <c r="L463" s="51"/>
      <c r="M463" s="26">
        <f t="shared" si="117"/>
        <v>0</v>
      </c>
      <c r="N463" s="46" t="str">
        <f t="shared" si="112"/>
        <v xml:space="preserve"> </v>
      </c>
      <c r="O463" s="47">
        <f t="shared" si="118"/>
        <v>0</v>
      </c>
      <c r="P463" s="52"/>
      <c r="Q463" s="52"/>
      <c r="R463" s="215">
        <f t="shared" si="119"/>
        <v>0</v>
      </c>
      <c r="S463" s="228" t="str">
        <f t="shared" si="113"/>
        <v/>
      </c>
      <c r="T463" s="48" t="str">
        <f t="shared" si="120"/>
        <v/>
      </c>
      <c r="U463" s="320"/>
      <c r="V463" s="320"/>
      <c r="W463" s="320"/>
      <c r="X463" s="244"/>
      <c r="Z463" s="247">
        <f t="shared" si="121"/>
        <v>0</v>
      </c>
      <c r="AA463" s="30">
        <f t="shared" si="114"/>
        <v>0</v>
      </c>
      <c r="AB463" s="28">
        <f t="shared" si="122"/>
        <v>0</v>
      </c>
      <c r="AC463" s="28">
        <f t="shared" si="115"/>
        <v>0</v>
      </c>
      <c r="AE463" s="247" t="str">
        <f t="shared" si="123"/>
        <v/>
      </c>
      <c r="AF463" s="30" t="str">
        <f t="shared" si="124"/>
        <v/>
      </c>
      <c r="AG463" s="28" t="str">
        <f t="shared" si="125"/>
        <v/>
      </c>
    </row>
    <row r="464" spans="1:33" ht="12.75" customHeight="1" x14ac:dyDescent="0.25">
      <c r="A464" s="274">
        <f t="shared" si="126"/>
        <v>452</v>
      </c>
      <c r="B464" s="50"/>
      <c r="C464" s="631"/>
      <c r="D464" s="632"/>
      <c r="E464" s="631"/>
      <c r="F464" s="632"/>
      <c r="G464" s="316"/>
      <c r="H464" s="433"/>
      <c r="I464" s="216">
        <f t="shared" si="116"/>
        <v>0</v>
      </c>
      <c r="J464" s="50"/>
      <c r="K464" s="217"/>
      <c r="L464" s="51"/>
      <c r="M464" s="26">
        <f t="shared" si="117"/>
        <v>0</v>
      </c>
      <c r="N464" s="46" t="str">
        <f t="shared" si="112"/>
        <v xml:space="preserve"> </v>
      </c>
      <c r="O464" s="47">
        <f t="shared" si="118"/>
        <v>0</v>
      </c>
      <c r="P464" s="52"/>
      <c r="Q464" s="52"/>
      <c r="R464" s="215">
        <f t="shared" si="119"/>
        <v>0</v>
      </c>
      <c r="S464" s="228" t="str">
        <f t="shared" si="113"/>
        <v/>
      </c>
      <c r="T464" s="48" t="str">
        <f t="shared" si="120"/>
        <v/>
      </c>
      <c r="U464" s="320"/>
      <c r="V464" s="320"/>
      <c r="W464" s="320"/>
      <c r="X464" s="244"/>
      <c r="Z464" s="247">
        <f t="shared" si="121"/>
        <v>0</v>
      </c>
      <c r="AA464" s="30">
        <f t="shared" si="114"/>
        <v>0</v>
      </c>
      <c r="AB464" s="28">
        <f t="shared" si="122"/>
        <v>0</v>
      </c>
      <c r="AC464" s="28">
        <f t="shared" si="115"/>
        <v>0</v>
      </c>
      <c r="AE464" s="247" t="str">
        <f t="shared" si="123"/>
        <v/>
      </c>
      <c r="AF464" s="30" t="str">
        <f t="shared" si="124"/>
        <v/>
      </c>
      <c r="AG464" s="28" t="str">
        <f t="shared" si="125"/>
        <v/>
      </c>
    </row>
    <row r="465" spans="1:33" ht="12.75" customHeight="1" x14ac:dyDescent="0.25">
      <c r="A465" s="274">
        <f t="shared" si="126"/>
        <v>453</v>
      </c>
      <c r="B465" s="50"/>
      <c r="C465" s="631"/>
      <c r="D465" s="632"/>
      <c r="E465" s="631"/>
      <c r="F465" s="632"/>
      <c r="G465" s="316"/>
      <c r="H465" s="433"/>
      <c r="I465" s="216">
        <f t="shared" si="116"/>
        <v>0</v>
      </c>
      <c r="J465" s="50"/>
      <c r="K465" s="217"/>
      <c r="L465" s="51"/>
      <c r="M465" s="26">
        <f t="shared" si="117"/>
        <v>0</v>
      </c>
      <c r="N465" s="46" t="str">
        <f t="shared" si="112"/>
        <v xml:space="preserve"> </v>
      </c>
      <c r="O465" s="47">
        <f t="shared" si="118"/>
        <v>0</v>
      </c>
      <c r="P465" s="52"/>
      <c r="Q465" s="52"/>
      <c r="R465" s="215">
        <f t="shared" si="119"/>
        <v>0</v>
      </c>
      <c r="S465" s="228" t="str">
        <f t="shared" si="113"/>
        <v/>
      </c>
      <c r="T465" s="48" t="str">
        <f t="shared" si="120"/>
        <v/>
      </c>
      <c r="U465" s="320"/>
      <c r="V465" s="320"/>
      <c r="W465" s="320"/>
      <c r="X465" s="244"/>
      <c r="Z465" s="247">
        <f t="shared" si="121"/>
        <v>0</v>
      </c>
      <c r="AA465" s="30">
        <f t="shared" si="114"/>
        <v>0</v>
      </c>
      <c r="AB465" s="28">
        <f t="shared" si="122"/>
        <v>0</v>
      </c>
      <c r="AC465" s="28">
        <f t="shared" si="115"/>
        <v>0</v>
      </c>
      <c r="AE465" s="247" t="str">
        <f t="shared" si="123"/>
        <v/>
      </c>
      <c r="AF465" s="30" t="str">
        <f t="shared" si="124"/>
        <v/>
      </c>
      <c r="AG465" s="28" t="str">
        <f t="shared" si="125"/>
        <v/>
      </c>
    </row>
    <row r="466" spans="1:33" ht="12.75" customHeight="1" x14ac:dyDescent="0.25">
      <c r="A466" s="274">
        <f t="shared" si="126"/>
        <v>454</v>
      </c>
      <c r="B466" s="50"/>
      <c r="C466" s="631"/>
      <c r="D466" s="632"/>
      <c r="E466" s="631"/>
      <c r="F466" s="632"/>
      <c r="G466" s="316"/>
      <c r="H466" s="433"/>
      <c r="I466" s="216">
        <f t="shared" si="116"/>
        <v>0</v>
      </c>
      <c r="J466" s="50"/>
      <c r="K466" s="217"/>
      <c r="L466" s="51"/>
      <c r="M466" s="26">
        <f t="shared" si="117"/>
        <v>0</v>
      </c>
      <c r="N466" s="46" t="str">
        <f t="shared" si="112"/>
        <v xml:space="preserve"> </v>
      </c>
      <c r="O466" s="47">
        <f t="shared" si="118"/>
        <v>0</v>
      </c>
      <c r="P466" s="52"/>
      <c r="Q466" s="52"/>
      <c r="R466" s="215">
        <f t="shared" si="119"/>
        <v>0</v>
      </c>
      <c r="S466" s="228" t="str">
        <f t="shared" si="113"/>
        <v/>
      </c>
      <c r="T466" s="48" t="str">
        <f t="shared" si="120"/>
        <v/>
      </c>
      <c r="U466" s="320"/>
      <c r="V466" s="320"/>
      <c r="W466" s="320"/>
      <c r="X466" s="244"/>
      <c r="Z466" s="247">
        <f t="shared" si="121"/>
        <v>0</v>
      </c>
      <c r="AA466" s="30">
        <f t="shared" si="114"/>
        <v>0</v>
      </c>
      <c r="AB466" s="28">
        <f t="shared" si="122"/>
        <v>0</v>
      </c>
      <c r="AC466" s="28">
        <f t="shared" si="115"/>
        <v>0</v>
      </c>
      <c r="AE466" s="247" t="str">
        <f t="shared" si="123"/>
        <v/>
      </c>
      <c r="AF466" s="30" t="str">
        <f t="shared" si="124"/>
        <v/>
      </c>
      <c r="AG466" s="28" t="str">
        <f t="shared" si="125"/>
        <v/>
      </c>
    </row>
    <row r="467" spans="1:33" ht="12.75" customHeight="1" x14ac:dyDescent="0.25">
      <c r="A467" s="274">
        <f t="shared" si="126"/>
        <v>455</v>
      </c>
      <c r="B467" s="50"/>
      <c r="C467" s="631"/>
      <c r="D467" s="632"/>
      <c r="E467" s="631"/>
      <c r="F467" s="632"/>
      <c r="G467" s="316"/>
      <c r="H467" s="433"/>
      <c r="I467" s="216">
        <f t="shared" si="116"/>
        <v>0</v>
      </c>
      <c r="J467" s="50"/>
      <c r="K467" s="217"/>
      <c r="L467" s="51"/>
      <c r="M467" s="26">
        <f t="shared" si="117"/>
        <v>0</v>
      </c>
      <c r="N467" s="46" t="str">
        <f t="shared" si="112"/>
        <v xml:space="preserve"> </v>
      </c>
      <c r="O467" s="47">
        <f t="shared" si="118"/>
        <v>0</v>
      </c>
      <c r="P467" s="52"/>
      <c r="Q467" s="52"/>
      <c r="R467" s="215">
        <f t="shared" si="119"/>
        <v>0</v>
      </c>
      <c r="S467" s="228" t="str">
        <f t="shared" si="113"/>
        <v/>
      </c>
      <c r="T467" s="48" t="str">
        <f t="shared" si="120"/>
        <v/>
      </c>
      <c r="U467" s="320"/>
      <c r="V467" s="320"/>
      <c r="W467" s="320"/>
      <c r="X467" s="244"/>
      <c r="Z467" s="247">
        <f t="shared" si="121"/>
        <v>0</v>
      </c>
      <c r="AA467" s="30">
        <f t="shared" si="114"/>
        <v>0</v>
      </c>
      <c r="AB467" s="28">
        <f t="shared" si="122"/>
        <v>0</v>
      </c>
      <c r="AC467" s="28">
        <f t="shared" si="115"/>
        <v>0</v>
      </c>
      <c r="AE467" s="247" t="str">
        <f t="shared" si="123"/>
        <v/>
      </c>
      <c r="AF467" s="30" t="str">
        <f t="shared" si="124"/>
        <v/>
      </c>
      <c r="AG467" s="28" t="str">
        <f t="shared" si="125"/>
        <v/>
      </c>
    </row>
    <row r="468" spans="1:33" ht="12.75" customHeight="1" x14ac:dyDescent="0.25">
      <c r="A468" s="274">
        <f t="shared" si="126"/>
        <v>456</v>
      </c>
      <c r="B468" s="50"/>
      <c r="C468" s="631"/>
      <c r="D468" s="632"/>
      <c r="E468" s="631"/>
      <c r="F468" s="632"/>
      <c r="G468" s="316"/>
      <c r="H468" s="433"/>
      <c r="I468" s="216">
        <f t="shared" si="116"/>
        <v>0</v>
      </c>
      <c r="J468" s="50"/>
      <c r="K468" s="217"/>
      <c r="L468" s="51"/>
      <c r="M468" s="26">
        <f t="shared" si="117"/>
        <v>0</v>
      </c>
      <c r="N468" s="46" t="str">
        <f t="shared" si="112"/>
        <v xml:space="preserve"> </v>
      </c>
      <c r="O468" s="47">
        <f t="shared" si="118"/>
        <v>0</v>
      </c>
      <c r="P468" s="52"/>
      <c r="Q468" s="52"/>
      <c r="R468" s="215">
        <f t="shared" si="119"/>
        <v>0</v>
      </c>
      <c r="S468" s="228" t="str">
        <f t="shared" si="113"/>
        <v/>
      </c>
      <c r="T468" s="48" t="str">
        <f t="shared" si="120"/>
        <v/>
      </c>
      <c r="U468" s="320"/>
      <c r="V468" s="320"/>
      <c r="W468" s="320"/>
      <c r="X468" s="244"/>
      <c r="Z468" s="247">
        <f t="shared" si="121"/>
        <v>0</v>
      </c>
      <c r="AA468" s="30">
        <f t="shared" si="114"/>
        <v>0</v>
      </c>
      <c r="AB468" s="28">
        <f t="shared" si="122"/>
        <v>0</v>
      </c>
      <c r="AC468" s="28">
        <f t="shared" si="115"/>
        <v>0</v>
      </c>
      <c r="AE468" s="247" t="str">
        <f t="shared" si="123"/>
        <v/>
      </c>
      <c r="AF468" s="30" t="str">
        <f t="shared" si="124"/>
        <v/>
      </c>
      <c r="AG468" s="28" t="str">
        <f t="shared" si="125"/>
        <v/>
      </c>
    </row>
    <row r="469" spans="1:33" ht="12.75" customHeight="1" x14ac:dyDescent="0.25">
      <c r="A469" s="274">
        <f t="shared" si="126"/>
        <v>457</v>
      </c>
      <c r="B469" s="50"/>
      <c r="C469" s="631"/>
      <c r="D469" s="632"/>
      <c r="E469" s="631"/>
      <c r="F469" s="632"/>
      <c r="G469" s="316"/>
      <c r="H469" s="433"/>
      <c r="I469" s="216">
        <f t="shared" si="116"/>
        <v>0</v>
      </c>
      <c r="J469" s="50"/>
      <c r="K469" s="217"/>
      <c r="L469" s="51"/>
      <c r="M469" s="26">
        <f t="shared" si="117"/>
        <v>0</v>
      </c>
      <c r="N469" s="46" t="str">
        <f t="shared" si="112"/>
        <v xml:space="preserve"> </v>
      </c>
      <c r="O469" s="47">
        <f t="shared" si="118"/>
        <v>0</v>
      </c>
      <c r="P469" s="52"/>
      <c r="Q469" s="52"/>
      <c r="R469" s="215">
        <f t="shared" si="119"/>
        <v>0</v>
      </c>
      <c r="S469" s="228" t="str">
        <f t="shared" si="113"/>
        <v/>
      </c>
      <c r="T469" s="48" t="str">
        <f t="shared" si="120"/>
        <v/>
      </c>
      <c r="U469" s="320"/>
      <c r="V469" s="320"/>
      <c r="W469" s="320"/>
      <c r="X469" s="244"/>
      <c r="Z469" s="247">
        <f t="shared" si="121"/>
        <v>0</v>
      </c>
      <c r="AA469" s="30">
        <f t="shared" si="114"/>
        <v>0</v>
      </c>
      <c r="AB469" s="28">
        <f t="shared" si="122"/>
        <v>0</v>
      </c>
      <c r="AC469" s="28">
        <f t="shared" si="115"/>
        <v>0</v>
      </c>
      <c r="AE469" s="247" t="str">
        <f t="shared" si="123"/>
        <v/>
      </c>
      <c r="AF469" s="30" t="str">
        <f t="shared" si="124"/>
        <v/>
      </c>
      <c r="AG469" s="28" t="str">
        <f t="shared" si="125"/>
        <v/>
      </c>
    </row>
    <row r="470" spans="1:33" ht="12.75" customHeight="1" x14ac:dyDescent="0.25">
      <c r="A470" s="274">
        <f t="shared" si="126"/>
        <v>458</v>
      </c>
      <c r="B470" s="50"/>
      <c r="C470" s="631"/>
      <c r="D470" s="632"/>
      <c r="E470" s="631"/>
      <c r="F470" s="632"/>
      <c r="G470" s="316"/>
      <c r="H470" s="433"/>
      <c r="I470" s="216">
        <f t="shared" si="116"/>
        <v>0</v>
      </c>
      <c r="J470" s="50"/>
      <c r="K470" s="217"/>
      <c r="L470" s="51"/>
      <c r="M470" s="26">
        <f t="shared" si="117"/>
        <v>0</v>
      </c>
      <c r="N470" s="46" t="str">
        <f t="shared" si="112"/>
        <v xml:space="preserve"> </v>
      </c>
      <c r="O470" s="47">
        <f t="shared" si="118"/>
        <v>0</v>
      </c>
      <c r="P470" s="52"/>
      <c r="Q470" s="52"/>
      <c r="R470" s="215">
        <f t="shared" si="119"/>
        <v>0</v>
      </c>
      <c r="S470" s="228" t="str">
        <f t="shared" si="113"/>
        <v/>
      </c>
      <c r="T470" s="48" t="str">
        <f t="shared" si="120"/>
        <v/>
      </c>
      <c r="U470" s="320"/>
      <c r="V470" s="320"/>
      <c r="W470" s="320"/>
      <c r="X470" s="244"/>
      <c r="Z470" s="247">
        <f t="shared" si="121"/>
        <v>0</v>
      </c>
      <c r="AA470" s="30">
        <f t="shared" si="114"/>
        <v>0</v>
      </c>
      <c r="AB470" s="28">
        <f t="shared" si="122"/>
        <v>0</v>
      </c>
      <c r="AC470" s="28">
        <f t="shared" si="115"/>
        <v>0</v>
      </c>
      <c r="AE470" s="247" t="str">
        <f t="shared" si="123"/>
        <v/>
      </c>
      <c r="AF470" s="30" t="str">
        <f t="shared" si="124"/>
        <v/>
      </c>
      <c r="AG470" s="28" t="str">
        <f t="shared" si="125"/>
        <v/>
      </c>
    </row>
    <row r="471" spans="1:33" ht="12.75" customHeight="1" x14ac:dyDescent="0.25">
      <c r="A471" s="274">
        <f t="shared" si="126"/>
        <v>459</v>
      </c>
      <c r="B471" s="50"/>
      <c r="C471" s="631"/>
      <c r="D471" s="632"/>
      <c r="E471" s="631"/>
      <c r="F471" s="632"/>
      <c r="G471" s="316"/>
      <c r="H471" s="433"/>
      <c r="I471" s="216">
        <f t="shared" si="116"/>
        <v>0</v>
      </c>
      <c r="J471" s="50"/>
      <c r="K471" s="217"/>
      <c r="L471" s="51"/>
      <c r="M471" s="26">
        <f t="shared" si="117"/>
        <v>0</v>
      </c>
      <c r="N471" s="46" t="str">
        <f t="shared" si="112"/>
        <v xml:space="preserve"> </v>
      </c>
      <c r="O471" s="47">
        <f t="shared" si="118"/>
        <v>0</v>
      </c>
      <c r="P471" s="52"/>
      <c r="Q471" s="52"/>
      <c r="R471" s="215">
        <f t="shared" si="119"/>
        <v>0</v>
      </c>
      <c r="S471" s="228" t="str">
        <f t="shared" si="113"/>
        <v/>
      </c>
      <c r="T471" s="48" t="str">
        <f t="shared" si="120"/>
        <v/>
      </c>
      <c r="U471" s="320"/>
      <c r="V471" s="320"/>
      <c r="W471" s="320"/>
      <c r="X471" s="244"/>
      <c r="Z471" s="247">
        <f t="shared" si="121"/>
        <v>0</v>
      </c>
      <c r="AA471" s="30">
        <f t="shared" si="114"/>
        <v>0</v>
      </c>
      <c r="AB471" s="28">
        <f t="shared" si="122"/>
        <v>0</v>
      </c>
      <c r="AC471" s="28">
        <f t="shared" si="115"/>
        <v>0</v>
      </c>
      <c r="AE471" s="247" t="str">
        <f t="shared" si="123"/>
        <v/>
      </c>
      <c r="AF471" s="30" t="str">
        <f t="shared" si="124"/>
        <v/>
      </c>
      <c r="AG471" s="28" t="str">
        <f t="shared" si="125"/>
        <v/>
      </c>
    </row>
    <row r="472" spans="1:33" ht="12.75" customHeight="1" x14ac:dyDescent="0.25">
      <c r="A472" s="274">
        <f t="shared" si="126"/>
        <v>460</v>
      </c>
      <c r="B472" s="50"/>
      <c r="C472" s="631"/>
      <c r="D472" s="632"/>
      <c r="E472" s="631"/>
      <c r="F472" s="632"/>
      <c r="G472" s="316"/>
      <c r="H472" s="433"/>
      <c r="I472" s="216">
        <f t="shared" si="116"/>
        <v>0</v>
      </c>
      <c r="J472" s="50"/>
      <c r="K472" s="217"/>
      <c r="L472" s="51"/>
      <c r="M472" s="26">
        <f t="shared" si="117"/>
        <v>0</v>
      </c>
      <c r="N472" s="46" t="str">
        <f t="shared" si="112"/>
        <v xml:space="preserve"> </v>
      </c>
      <c r="O472" s="47">
        <f t="shared" si="118"/>
        <v>0</v>
      </c>
      <c r="P472" s="52"/>
      <c r="Q472" s="52"/>
      <c r="R472" s="215">
        <f t="shared" si="119"/>
        <v>0</v>
      </c>
      <c r="S472" s="228" t="str">
        <f t="shared" si="113"/>
        <v/>
      </c>
      <c r="T472" s="48" t="str">
        <f t="shared" si="120"/>
        <v/>
      </c>
      <c r="U472" s="320"/>
      <c r="V472" s="320"/>
      <c r="W472" s="320"/>
      <c r="X472" s="244"/>
      <c r="Z472" s="247">
        <f t="shared" si="121"/>
        <v>0</v>
      </c>
      <c r="AA472" s="30">
        <f t="shared" si="114"/>
        <v>0</v>
      </c>
      <c r="AB472" s="28">
        <f t="shared" si="122"/>
        <v>0</v>
      </c>
      <c r="AC472" s="28">
        <f t="shared" si="115"/>
        <v>0</v>
      </c>
      <c r="AE472" s="247" t="str">
        <f t="shared" si="123"/>
        <v/>
      </c>
      <c r="AF472" s="30" t="str">
        <f t="shared" si="124"/>
        <v/>
      </c>
      <c r="AG472" s="28" t="str">
        <f t="shared" si="125"/>
        <v/>
      </c>
    </row>
    <row r="473" spans="1:33" ht="12.75" customHeight="1" x14ac:dyDescent="0.25">
      <c r="A473" s="274">
        <f t="shared" si="126"/>
        <v>461</v>
      </c>
      <c r="B473" s="50"/>
      <c r="C473" s="631"/>
      <c r="D473" s="632"/>
      <c r="E473" s="631"/>
      <c r="F473" s="632"/>
      <c r="G473" s="316"/>
      <c r="H473" s="433"/>
      <c r="I473" s="216">
        <f t="shared" si="116"/>
        <v>0</v>
      </c>
      <c r="J473" s="50"/>
      <c r="K473" s="217"/>
      <c r="L473" s="51"/>
      <c r="M473" s="26">
        <f t="shared" si="117"/>
        <v>0</v>
      </c>
      <c r="N473" s="46" t="str">
        <f t="shared" si="112"/>
        <v xml:space="preserve"> </v>
      </c>
      <c r="O473" s="47">
        <f t="shared" si="118"/>
        <v>0</v>
      </c>
      <c r="P473" s="52"/>
      <c r="Q473" s="52"/>
      <c r="R473" s="215">
        <f t="shared" si="119"/>
        <v>0</v>
      </c>
      <c r="S473" s="228" t="str">
        <f t="shared" si="113"/>
        <v/>
      </c>
      <c r="T473" s="48" t="str">
        <f t="shared" si="120"/>
        <v/>
      </c>
      <c r="U473" s="320"/>
      <c r="V473" s="320"/>
      <c r="W473" s="320"/>
      <c r="X473" s="244"/>
      <c r="Z473" s="247">
        <f t="shared" si="121"/>
        <v>0</v>
      </c>
      <c r="AA473" s="30">
        <f t="shared" si="114"/>
        <v>0</v>
      </c>
      <c r="AB473" s="28">
        <f t="shared" si="122"/>
        <v>0</v>
      </c>
      <c r="AC473" s="28">
        <f t="shared" si="115"/>
        <v>0</v>
      </c>
      <c r="AE473" s="247" t="str">
        <f t="shared" si="123"/>
        <v/>
      </c>
      <c r="AF473" s="30" t="str">
        <f t="shared" si="124"/>
        <v/>
      </c>
      <c r="AG473" s="28" t="str">
        <f t="shared" si="125"/>
        <v/>
      </c>
    </row>
    <row r="474" spans="1:33" ht="12.75" customHeight="1" x14ac:dyDescent="0.25">
      <c r="A474" s="274">
        <f t="shared" si="126"/>
        <v>462</v>
      </c>
      <c r="B474" s="50"/>
      <c r="C474" s="631"/>
      <c r="D474" s="632"/>
      <c r="E474" s="631"/>
      <c r="F474" s="632"/>
      <c r="G474" s="316"/>
      <c r="H474" s="433"/>
      <c r="I474" s="216">
        <f t="shared" si="116"/>
        <v>0</v>
      </c>
      <c r="J474" s="50"/>
      <c r="K474" s="217"/>
      <c r="L474" s="51"/>
      <c r="M474" s="26">
        <f t="shared" si="117"/>
        <v>0</v>
      </c>
      <c r="N474" s="46" t="str">
        <f t="shared" si="112"/>
        <v xml:space="preserve"> </v>
      </c>
      <c r="O474" s="47">
        <f t="shared" si="118"/>
        <v>0</v>
      </c>
      <c r="P474" s="52"/>
      <c r="Q474" s="52"/>
      <c r="R474" s="215">
        <f t="shared" si="119"/>
        <v>0</v>
      </c>
      <c r="S474" s="228" t="str">
        <f t="shared" si="113"/>
        <v/>
      </c>
      <c r="T474" s="48" t="str">
        <f t="shared" si="120"/>
        <v/>
      </c>
      <c r="U474" s="320"/>
      <c r="V474" s="320"/>
      <c r="W474" s="320"/>
      <c r="X474" s="244"/>
      <c r="Z474" s="247">
        <f t="shared" si="121"/>
        <v>0</v>
      </c>
      <c r="AA474" s="30">
        <f t="shared" si="114"/>
        <v>0</v>
      </c>
      <c r="AB474" s="28">
        <f t="shared" si="122"/>
        <v>0</v>
      </c>
      <c r="AC474" s="28">
        <f t="shared" si="115"/>
        <v>0</v>
      </c>
      <c r="AE474" s="247" t="str">
        <f t="shared" si="123"/>
        <v/>
      </c>
      <c r="AF474" s="30" t="str">
        <f t="shared" si="124"/>
        <v/>
      </c>
      <c r="AG474" s="28" t="str">
        <f t="shared" si="125"/>
        <v/>
      </c>
    </row>
    <row r="475" spans="1:33" ht="12.75" customHeight="1" x14ac:dyDescent="0.25">
      <c r="A475" s="274">
        <f t="shared" si="126"/>
        <v>463</v>
      </c>
      <c r="B475" s="50"/>
      <c r="C475" s="631"/>
      <c r="D475" s="632"/>
      <c r="E475" s="631"/>
      <c r="F475" s="632"/>
      <c r="G475" s="316"/>
      <c r="H475" s="433"/>
      <c r="I475" s="216">
        <f t="shared" si="116"/>
        <v>0</v>
      </c>
      <c r="J475" s="50"/>
      <c r="K475" s="217"/>
      <c r="L475" s="51"/>
      <c r="M475" s="26">
        <f t="shared" si="117"/>
        <v>0</v>
      </c>
      <c r="N475" s="46" t="str">
        <f t="shared" si="112"/>
        <v xml:space="preserve"> </v>
      </c>
      <c r="O475" s="47">
        <f t="shared" si="118"/>
        <v>0</v>
      </c>
      <c r="P475" s="52"/>
      <c r="Q475" s="52"/>
      <c r="R475" s="215">
        <f t="shared" si="119"/>
        <v>0</v>
      </c>
      <c r="S475" s="228" t="str">
        <f t="shared" si="113"/>
        <v/>
      </c>
      <c r="T475" s="48" t="str">
        <f t="shared" si="120"/>
        <v/>
      </c>
      <c r="U475" s="320"/>
      <c r="V475" s="320"/>
      <c r="W475" s="320"/>
      <c r="X475" s="244"/>
      <c r="Z475" s="247">
        <f t="shared" si="121"/>
        <v>0</v>
      </c>
      <c r="AA475" s="30">
        <f t="shared" si="114"/>
        <v>0</v>
      </c>
      <c r="AB475" s="28">
        <f t="shared" si="122"/>
        <v>0</v>
      </c>
      <c r="AC475" s="28">
        <f t="shared" si="115"/>
        <v>0</v>
      </c>
      <c r="AE475" s="247" t="str">
        <f t="shared" si="123"/>
        <v/>
      </c>
      <c r="AF475" s="30" t="str">
        <f t="shared" si="124"/>
        <v/>
      </c>
      <c r="AG475" s="28" t="str">
        <f t="shared" si="125"/>
        <v/>
      </c>
    </row>
    <row r="476" spans="1:33" ht="12.75" customHeight="1" x14ac:dyDescent="0.25">
      <c r="A476" s="274">
        <f t="shared" si="126"/>
        <v>464</v>
      </c>
      <c r="B476" s="50"/>
      <c r="C476" s="631"/>
      <c r="D476" s="632"/>
      <c r="E476" s="631"/>
      <c r="F476" s="632"/>
      <c r="G476" s="316"/>
      <c r="H476" s="433"/>
      <c r="I476" s="216">
        <f t="shared" si="116"/>
        <v>0</v>
      </c>
      <c r="J476" s="50"/>
      <c r="K476" s="217"/>
      <c r="L476" s="51"/>
      <c r="M476" s="26">
        <f t="shared" si="117"/>
        <v>0</v>
      </c>
      <c r="N476" s="46" t="str">
        <f t="shared" si="112"/>
        <v xml:space="preserve"> </v>
      </c>
      <c r="O476" s="47">
        <f t="shared" si="118"/>
        <v>0</v>
      </c>
      <c r="P476" s="52"/>
      <c r="Q476" s="52"/>
      <c r="R476" s="215">
        <f t="shared" si="119"/>
        <v>0</v>
      </c>
      <c r="S476" s="228" t="str">
        <f t="shared" si="113"/>
        <v/>
      </c>
      <c r="T476" s="48" t="str">
        <f t="shared" si="120"/>
        <v/>
      </c>
      <c r="U476" s="320"/>
      <c r="V476" s="320"/>
      <c r="W476" s="320"/>
      <c r="X476" s="244"/>
      <c r="Z476" s="247">
        <f t="shared" si="121"/>
        <v>0</v>
      </c>
      <c r="AA476" s="30">
        <f t="shared" si="114"/>
        <v>0</v>
      </c>
      <c r="AB476" s="28">
        <f t="shared" si="122"/>
        <v>0</v>
      </c>
      <c r="AC476" s="28">
        <f t="shared" si="115"/>
        <v>0</v>
      </c>
      <c r="AE476" s="247" t="str">
        <f t="shared" si="123"/>
        <v/>
      </c>
      <c r="AF476" s="30" t="str">
        <f t="shared" si="124"/>
        <v/>
      </c>
      <c r="AG476" s="28" t="str">
        <f t="shared" si="125"/>
        <v/>
      </c>
    </row>
    <row r="477" spans="1:33" ht="12.75" customHeight="1" x14ac:dyDescent="0.25">
      <c r="A477" s="274">
        <f t="shared" si="126"/>
        <v>465</v>
      </c>
      <c r="B477" s="50"/>
      <c r="C477" s="631"/>
      <c r="D477" s="632"/>
      <c r="E477" s="631"/>
      <c r="F477" s="632"/>
      <c r="G477" s="316"/>
      <c r="H477" s="433"/>
      <c r="I477" s="216">
        <f t="shared" si="116"/>
        <v>0</v>
      </c>
      <c r="J477" s="50"/>
      <c r="K477" s="217"/>
      <c r="L477" s="51"/>
      <c r="M477" s="26">
        <f t="shared" si="117"/>
        <v>0</v>
      </c>
      <c r="N477" s="46" t="str">
        <f t="shared" si="112"/>
        <v xml:space="preserve"> </v>
      </c>
      <c r="O477" s="47">
        <f t="shared" si="118"/>
        <v>0</v>
      </c>
      <c r="P477" s="52"/>
      <c r="Q477" s="52"/>
      <c r="R477" s="215">
        <f t="shared" si="119"/>
        <v>0</v>
      </c>
      <c r="S477" s="228" t="str">
        <f t="shared" si="113"/>
        <v/>
      </c>
      <c r="T477" s="48" t="str">
        <f t="shared" si="120"/>
        <v/>
      </c>
      <c r="U477" s="320"/>
      <c r="V477" s="320"/>
      <c r="W477" s="320"/>
      <c r="X477" s="244"/>
      <c r="Z477" s="247">
        <f t="shared" si="121"/>
        <v>0</v>
      </c>
      <c r="AA477" s="30">
        <f t="shared" si="114"/>
        <v>0</v>
      </c>
      <c r="AB477" s="28">
        <f t="shared" si="122"/>
        <v>0</v>
      </c>
      <c r="AC477" s="28">
        <f t="shared" si="115"/>
        <v>0</v>
      </c>
      <c r="AE477" s="247" t="str">
        <f t="shared" si="123"/>
        <v/>
      </c>
      <c r="AF477" s="30" t="str">
        <f t="shared" si="124"/>
        <v/>
      </c>
      <c r="AG477" s="28" t="str">
        <f t="shared" si="125"/>
        <v/>
      </c>
    </row>
    <row r="478" spans="1:33" ht="12.75" customHeight="1" x14ac:dyDescent="0.25">
      <c r="A478" s="274">
        <f t="shared" si="126"/>
        <v>466</v>
      </c>
      <c r="B478" s="50"/>
      <c r="C478" s="631"/>
      <c r="D478" s="632"/>
      <c r="E478" s="631"/>
      <c r="F478" s="632"/>
      <c r="G478" s="316"/>
      <c r="H478" s="433"/>
      <c r="I478" s="216">
        <f t="shared" si="116"/>
        <v>0</v>
      </c>
      <c r="J478" s="50"/>
      <c r="K478" s="217"/>
      <c r="L478" s="51"/>
      <c r="M478" s="26">
        <f t="shared" si="117"/>
        <v>0</v>
      </c>
      <c r="N478" s="46" t="str">
        <f t="shared" si="112"/>
        <v xml:space="preserve"> </v>
      </c>
      <c r="O478" s="47">
        <f t="shared" si="118"/>
        <v>0</v>
      </c>
      <c r="P478" s="52"/>
      <c r="Q478" s="52"/>
      <c r="R478" s="215">
        <f t="shared" si="119"/>
        <v>0</v>
      </c>
      <c r="S478" s="228" t="str">
        <f t="shared" si="113"/>
        <v/>
      </c>
      <c r="T478" s="48" t="str">
        <f t="shared" si="120"/>
        <v/>
      </c>
      <c r="U478" s="320"/>
      <c r="V478" s="320"/>
      <c r="W478" s="320"/>
      <c r="X478" s="244"/>
      <c r="Z478" s="247">
        <f t="shared" si="121"/>
        <v>0</v>
      </c>
      <c r="AA478" s="30">
        <f t="shared" si="114"/>
        <v>0</v>
      </c>
      <c r="AB478" s="28">
        <f t="shared" si="122"/>
        <v>0</v>
      </c>
      <c r="AC478" s="28">
        <f t="shared" si="115"/>
        <v>0</v>
      </c>
      <c r="AE478" s="247" t="str">
        <f t="shared" si="123"/>
        <v/>
      </c>
      <c r="AF478" s="30" t="str">
        <f t="shared" si="124"/>
        <v/>
      </c>
      <c r="AG478" s="28" t="str">
        <f t="shared" si="125"/>
        <v/>
      </c>
    </row>
    <row r="479" spans="1:33" ht="12.75" customHeight="1" x14ac:dyDescent="0.25">
      <c r="A479" s="274">
        <f t="shared" si="126"/>
        <v>467</v>
      </c>
      <c r="B479" s="50"/>
      <c r="C479" s="631"/>
      <c r="D479" s="632"/>
      <c r="E479" s="631"/>
      <c r="F479" s="632"/>
      <c r="G479" s="316"/>
      <c r="H479" s="433"/>
      <c r="I479" s="216">
        <f t="shared" si="116"/>
        <v>0</v>
      </c>
      <c r="J479" s="50"/>
      <c r="K479" s="217"/>
      <c r="L479" s="51"/>
      <c r="M479" s="26">
        <f t="shared" si="117"/>
        <v>0</v>
      </c>
      <c r="N479" s="46" t="str">
        <f t="shared" si="112"/>
        <v xml:space="preserve"> </v>
      </c>
      <c r="O479" s="47">
        <f t="shared" si="118"/>
        <v>0</v>
      </c>
      <c r="P479" s="52"/>
      <c r="Q479" s="52"/>
      <c r="R479" s="215">
        <f t="shared" si="119"/>
        <v>0</v>
      </c>
      <c r="S479" s="228" t="str">
        <f t="shared" si="113"/>
        <v/>
      </c>
      <c r="T479" s="48" t="str">
        <f t="shared" si="120"/>
        <v/>
      </c>
      <c r="U479" s="320"/>
      <c r="V479" s="320"/>
      <c r="W479" s="320"/>
      <c r="X479" s="244"/>
      <c r="Z479" s="247">
        <f t="shared" si="121"/>
        <v>0</v>
      </c>
      <c r="AA479" s="30">
        <f t="shared" si="114"/>
        <v>0</v>
      </c>
      <c r="AB479" s="28">
        <f t="shared" si="122"/>
        <v>0</v>
      </c>
      <c r="AC479" s="28">
        <f t="shared" si="115"/>
        <v>0</v>
      </c>
      <c r="AE479" s="247" t="str">
        <f t="shared" si="123"/>
        <v/>
      </c>
      <c r="AF479" s="30" t="str">
        <f t="shared" si="124"/>
        <v/>
      </c>
      <c r="AG479" s="28" t="str">
        <f t="shared" si="125"/>
        <v/>
      </c>
    </row>
    <row r="480" spans="1:33" ht="12.75" customHeight="1" x14ac:dyDescent="0.25">
      <c r="A480" s="274">
        <f t="shared" si="126"/>
        <v>468</v>
      </c>
      <c r="B480" s="50"/>
      <c r="C480" s="631"/>
      <c r="D480" s="632"/>
      <c r="E480" s="631"/>
      <c r="F480" s="632"/>
      <c r="G480" s="316"/>
      <c r="H480" s="433"/>
      <c r="I480" s="216">
        <f t="shared" si="116"/>
        <v>0</v>
      </c>
      <c r="J480" s="50"/>
      <c r="K480" s="217"/>
      <c r="L480" s="51"/>
      <c r="M480" s="26">
        <f t="shared" si="117"/>
        <v>0</v>
      </c>
      <c r="N480" s="46" t="str">
        <f t="shared" si="112"/>
        <v xml:space="preserve"> </v>
      </c>
      <c r="O480" s="47">
        <f t="shared" si="118"/>
        <v>0</v>
      </c>
      <c r="P480" s="52"/>
      <c r="Q480" s="52"/>
      <c r="R480" s="215">
        <f t="shared" si="119"/>
        <v>0</v>
      </c>
      <c r="S480" s="228" t="str">
        <f t="shared" si="113"/>
        <v/>
      </c>
      <c r="T480" s="48" t="str">
        <f t="shared" si="120"/>
        <v/>
      </c>
      <c r="U480" s="320"/>
      <c r="V480" s="320"/>
      <c r="W480" s="320"/>
      <c r="X480" s="244"/>
      <c r="Z480" s="247">
        <f t="shared" si="121"/>
        <v>0</v>
      </c>
      <c r="AA480" s="30">
        <f t="shared" si="114"/>
        <v>0</v>
      </c>
      <c r="AB480" s="28">
        <f t="shared" si="122"/>
        <v>0</v>
      </c>
      <c r="AC480" s="28">
        <f t="shared" si="115"/>
        <v>0</v>
      </c>
      <c r="AE480" s="247" t="str">
        <f t="shared" si="123"/>
        <v/>
      </c>
      <c r="AF480" s="30" t="str">
        <f t="shared" si="124"/>
        <v/>
      </c>
      <c r="AG480" s="28" t="str">
        <f t="shared" si="125"/>
        <v/>
      </c>
    </row>
    <row r="481" spans="1:33" ht="12.75" customHeight="1" x14ac:dyDescent="0.25">
      <c r="A481" s="274">
        <f t="shared" si="126"/>
        <v>469</v>
      </c>
      <c r="B481" s="50"/>
      <c r="C481" s="631"/>
      <c r="D481" s="632"/>
      <c r="E481" s="631"/>
      <c r="F481" s="632"/>
      <c r="G481" s="316"/>
      <c r="H481" s="433"/>
      <c r="I481" s="216">
        <f t="shared" si="116"/>
        <v>0</v>
      </c>
      <c r="J481" s="50"/>
      <c r="K481" s="217"/>
      <c r="L481" s="51"/>
      <c r="M481" s="26">
        <f t="shared" si="117"/>
        <v>0</v>
      </c>
      <c r="N481" s="46" t="str">
        <f t="shared" si="112"/>
        <v xml:space="preserve"> </v>
      </c>
      <c r="O481" s="47">
        <f t="shared" si="118"/>
        <v>0</v>
      </c>
      <c r="P481" s="52"/>
      <c r="Q481" s="52"/>
      <c r="R481" s="215">
        <f t="shared" si="119"/>
        <v>0</v>
      </c>
      <c r="S481" s="228" t="str">
        <f t="shared" si="113"/>
        <v/>
      </c>
      <c r="T481" s="48" t="str">
        <f t="shared" si="120"/>
        <v/>
      </c>
      <c r="U481" s="320"/>
      <c r="V481" s="320"/>
      <c r="W481" s="320"/>
      <c r="X481" s="244"/>
      <c r="Z481" s="247">
        <f t="shared" si="121"/>
        <v>0</v>
      </c>
      <c r="AA481" s="30">
        <f t="shared" si="114"/>
        <v>0</v>
      </c>
      <c r="AB481" s="28">
        <f t="shared" si="122"/>
        <v>0</v>
      </c>
      <c r="AC481" s="28">
        <f t="shared" si="115"/>
        <v>0</v>
      </c>
      <c r="AE481" s="247" t="str">
        <f t="shared" si="123"/>
        <v/>
      </c>
      <c r="AF481" s="30" t="str">
        <f t="shared" si="124"/>
        <v/>
      </c>
      <c r="AG481" s="28" t="str">
        <f t="shared" si="125"/>
        <v/>
      </c>
    </row>
    <row r="482" spans="1:33" ht="12.75" customHeight="1" x14ac:dyDescent="0.25">
      <c r="A482" s="274">
        <f t="shared" si="126"/>
        <v>470</v>
      </c>
      <c r="B482" s="50"/>
      <c r="C482" s="631"/>
      <c r="D482" s="632"/>
      <c r="E482" s="631"/>
      <c r="F482" s="632"/>
      <c r="G482" s="316"/>
      <c r="H482" s="433"/>
      <c r="I482" s="216">
        <f t="shared" si="116"/>
        <v>0</v>
      </c>
      <c r="J482" s="50"/>
      <c r="K482" s="217"/>
      <c r="L482" s="51"/>
      <c r="M482" s="26">
        <f t="shared" si="117"/>
        <v>0</v>
      </c>
      <c r="N482" s="46" t="str">
        <f t="shared" si="112"/>
        <v xml:space="preserve"> </v>
      </c>
      <c r="O482" s="47">
        <f t="shared" si="118"/>
        <v>0</v>
      </c>
      <c r="P482" s="52"/>
      <c r="Q482" s="52"/>
      <c r="R482" s="215">
        <f t="shared" si="119"/>
        <v>0</v>
      </c>
      <c r="S482" s="228" t="str">
        <f t="shared" si="113"/>
        <v/>
      </c>
      <c r="T482" s="48" t="str">
        <f t="shared" si="120"/>
        <v/>
      </c>
      <c r="U482" s="320"/>
      <c r="V482" s="320"/>
      <c r="W482" s="320"/>
      <c r="X482" s="244"/>
      <c r="Z482" s="247">
        <f t="shared" si="121"/>
        <v>0</v>
      </c>
      <c r="AA482" s="30">
        <f t="shared" si="114"/>
        <v>0</v>
      </c>
      <c r="AB482" s="28">
        <f t="shared" si="122"/>
        <v>0</v>
      </c>
      <c r="AC482" s="28">
        <f t="shared" si="115"/>
        <v>0</v>
      </c>
      <c r="AE482" s="247" t="str">
        <f t="shared" si="123"/>
        <v/>
      </c>
      <c r="AF482" s="30" t="str">
        <f t="shared" si="124"/>
        <v/>
      </c>
      <c r="AG482" s="28" t="str">
        <f t="shared" si="125"/>
        <v/>
      </c>
    </row>
    <row r="483" spans="1:33" ht="12.75" customHeight="1" x14ac:dyDescent="0.25">
      <c r="A483" s="274">
        <f t="shared" si="126"/>
        <v>471</v>
      </c>
      <c r="B483" s="50"/>
      <c r="C483" s="631"/>
      <c r="D483" s="632"/>
      <c r="E483" s="631"/>
      <c r="F483" s="632"/>
      <c r="G483" s="316"/>
      <c r="H483" s="433"/>
      <c r="I483" s="216">
        <f t="shared" si="116"/>
        <v>0</v>
      </c>
      <c r="J483" s="50"/>
      <c r="K483" s="217"/>
      <c r="L483" s="51"/>
      <c r="M483" s="26">
        <f t="shared" si="117"/>
        <v>0</v>
      </c>
      <c r="N483" s="46" t="str">
        <f t="shared" si="112"/>
        <v xml:space="preserve"> </v>
      </c>
      <c r="O483" s="47">
        <f t="shared" si="118"/>
        <v>0</v>
      </c>
      <c r="P483" s="52"/>
      <c r="Q483" s="52"/>
      <c r="R483" s="215">
        <f t="shared" si="119"/>
        <v>0</v>
      </c>
      <c r="S483" s="228" t="str">
        <f t="shared" si="113"/>
        <v/>
      </c>
      <c r="T483" s="48" t="str">
        <f t="shared" si="120"/>
        <v/>
      </c>
      <c r="U483" s="320"/>
      <c r="V483" s="320"/>
      <c r="W483" s="320"/>
      <c r="X483" s="244"/>
      <c r="Z483" s="247">
        <f t="shared" si="121"/>
        <v>0</v>
      </c>
      <c r="AA483" s="30">
        <f t="shared" si="114"/>
        <v>0</v>
      </c>
      <c r="AB483" s="28">
        <f t="shared" si="122"/>
        <v>0</v>
      </c>
      <c r="AC483" s="28">
        <f t="shared" si="115"/>
        <v>0</v>
      </c>
      <c r="AE483" s="247" t="str">
        <f t="shared" si="123"/>
        <v/>
      </c>
      <c r="AF483" s="30" t="str">
        <f t="shared" si="124"/>
        <v/>
      </c>
      <c r="AG483" s="28" t="str">
        <f t="shared" si="125"/>
        <v/>
      </c>
    </row>
    <row r="484" spans="1:33" ht="12.75" customHeight="1" x14ac:dyDescent="0.25">
      <c r="A484" s="274">
        <f t="shared" si="126"/>
        <v>472</v>
      </c>
      <c r="B484" s="50"/>
      <c r="C484" s="631"/>
      <c r="D484" s="632"/>
      <c r="E484" s="631"/>
      <c r="F484" s="632"/>
      <c r="G484" s="316"/>
      <c r="H484" s="433"/>
      <c r="I484" s="216">
        <f t="shared" si="116"/>
        <v>0</v>
      </c>
      <c r="J484" s="50"/>
      <c r="K484" s="217"/>
      <c r="L484" s="51"/>
      <c r="M484" s="26">
        <f t="shared" si="117"/>
        <v>0</v>
      </c>
      <c r="N484" s="46" t="str">
        <f t="shared" si="112"/>
        <v xml:space="preserve"> </v>
      </c>
      <c r="O484" s="47">
        <f t="shared" si="118"/>
        <v>0</v>
      </c>
      <c r="P484" s="52"/>
      <c r="Q484" s="52"/>
      <c r="R484" s="215">
        <f t="shared" si="119"/>
        <v>0</v>
      </c>
      <c r="S484" s="228" t="str">
        <f t="shared" si="113"/>
        <v/>
      </c>
      <c r="T484" s="48" t="str">
        <f t="shared" si="120"/>
        <v/>
      </c>
      <c r="U484" s="320"/>
      <c r="V484" s="320"/>
      <c r="W484" s="320"/>
      <c r="X484" s="244"/>
      <c r="Z484" s="247">
        <f t="shared" si="121"/>
        <v>0</v>
      </c>
      <c r="AA484" s="30">
        <f t="shared" si="114"/>
        <v>0</v>
      </c>
      <c r="AB484" s="28">
        <f t="shared" si="122"/>
        <v>0</v>
      </c>
      <c r="AC484" s="28">
        <f t="shared" si="115"/>
        <v>0</v>
      </c>
      <c r="AE484" s="247" t="str">
        <f t="shared" si="123"/>
        <v/>
      </c>
      <c r="AF484" s="30" t="str">
        <f t="shared" si="124"/>
        <v/>
      </c>
      <c r="AG484" s="28" t="str">
        <f t="shared" si="125"/>
        <v/>
      </c>
    </row>
    <row r="485" spans="1:33" ht="12.75" customHeight="1" x14ac:dyDescent="0.25">
      <c r="A485" s="274">
        <f t="shared" si="126"/>
        <v>473</v>
      </c>
      <c r="B485" s="50"/>
      <c r="C485" s="631"/>
      <c r="D485" s="632"/>
      <c r="E485" s="631"/>
      <c r="F485" s="632"/>
      <c r="G485" s="316"/>
      <c r="H485" s="433"/>
      <c r="I485" s="216">
        <f t="shared" si="116"/>
        <v>0</v>
      </c>
      <c r="J485" s="50"/>
      <c r="K485" s="217"/>
      <c r="L485" s="51"/>
      <c r="M485" s="26">
        <f t="shared" si="117"/>
        <v>0</v>
      </c>
      <c r="N485" s="46" t="str">
        <f t="shared" si="112"/>
        <v xml:space="preserve"> </v>
      </c>
      <c r="O485" s="47">
        <f t="shared" si="118"/>
        <v>0</v>
      </c>
      <c r="P485" s="52"/>
      <c r="Q485" s="52"/>
      <c r="R485" s="215">
        <f t="shared" si="119"/>
        <v>0</v>
      </c>
      <c r="S485" s="228" t="str">
        <f t="shared" si="113"/>
        <v/>
      </c>
      <c r="T485" s="48" t="str">
        <f t="shared" si="120"/>
        <v/>
      </c>
      <c r="U485" s="320"/>
      <c r="V485" s="320"/>
      <c r="W485" s="320"/>
      <c r="X485" s="244"/>
      <c r="Z485" s="247">
        <f t="shared" si="121"/>
        <v>0</v>
      </c>
      <c r="AA485" s="30">
        <f t="shared" si="114"/>
        <v>0</v>
      </c>
      <c r="AB485" s="28">
        <f t="shared" si="122"/>
        <v>0</v>
      </c>
      <c r="AC485" s="28">
        <f t="shared" si="115"/>
        <v>0</v>
      </c>
      <c r="AE485" s="247" t="str">
        <f t="shared" si="123"/>
        <v/>
      </c>
      <c r="AF485" s="30" t="str">
        <f t="shared" si="124"/>
        <v/>
      </c>
      <c r="AG485" s="28" t="str">
        <f t="shared" si="125"/>
        <v/>
      </c>
    </row>
    <row r="486" spans="1:33" ht="12.75" customHeight="1" x14ac:dyDescent="0.25">
      <c r="A486" s="274">
        <f t="shared" si="126"/>
        <v>474</v>
      </c>
      <c r="B486" s="50"/>
      <c r="C486" s="631"/>
      <c r="D486" s="632"/>
      <c r="E486" s="631"/>
      <c r="F486" s="632"/>
      <c r="G486" s="316"/>
      <c r="H486" s="433"/>
      <c r="I486" s="216">
        <f t="shared" si="116"/>
        <v>0</v>
      </c>
      <c r="J486" s="50"/>
      <c r="K486" s="217"/>
      <c r="L486" s="51"/>
      <c r="M486" s="26">
        <f t="shared" si="117"/>
        <v>0</v>
      </c>
      <c r="N486" s="46" t="str">
        <f t="shared" si="112"/>
        <v xml:space="preserve"> </v>
      </c>
      <c r="O486" s="47">
        <f t="shared" si="118"/>
        <v>0</v>
      </c>
      <c r="P486" s="52"/>
      <c r="Q486" s="52"/>
      <c r="R486" s="215">
        <f t="shared" si="119"/>
        <v>0</v>
      </c>
      <c r="S486" s="228" t="str">
        <f t="shared" si="113"/>
        <v/>
      </c>
      <c r="T486" s="48" t="str">
        <f t="shared" si="120"/>
        <v/>
      </c>
      <c r="U486" s="320"/>
      <c r="V486" s="320"/>
      <c r="W486" s="320"/>
      <c r="X486" s="244"/>
      <c r="Z486" s="247">
        <f t="shared" si="121"/>
        <v>0</v>
      </c>
      <c r="AA486" s="30">
        <f t="shared" si="114"/>
        <v>0</v>
      </c>
      <c r="AB486" s="28">
        <f t="shared" si="122"/>
        <v>0</v>
      </c>
      <c r="AC486" s="28">
        <f t="shared" si="115"/>
        <v>0</v>
      </c>
      <c r="AE486" s="247" t="str">
        <f t="shared" si="123"/>
        <v/>
      </c>
      <c r="AF486" s="30" t="str">
        <f t="shared" si="124"/>
        <v/>
      </c>
      <c r="AG486" s="28" t="str">
        <f t="shared" si="125"/>
        <v/>
      </c>
    </row>
    <row r="487" spans="1:33" ht="12.75" customHeight="1" x14ac:dyDescent="0.25">
      <c r="A487" s="274">
        <f t="shared" si="126"/>
        <v>475</v>
      </c>
      <c r="B487" s="50"/>
      <c r="C487" s="631"/>
      <c r="D487" s="632"/>
      <c r="E487" s="631"/>
      <c r="F487" s="632"/>
      <c r="G487" s="316"/>
      <c r="H487" s="433"/>
      <c r="I487" s="216">
        <f t="shared" si="116"/>
        <v>0</v>
      </c>
      <c r="J487" s="50"/>
      <c r="K487" s="217"/>
      <c r="L487" s="51"/>
      <c r="M487" s="26">
        <f t="shared" si="117"/>
        <v>0</v>
      </c>
      <c r="N487" s="46" t="str">
        <f t="shared" si="112"/>
        <v xml:space="preserve"> </v>
      </c>
      <c r="O487" s="47">
        <f t="shared" si="118"/>
        <v>0</v>
      </c>
      <c r="P487" s="52"/>
      <c r="Q487" s="52"/>
      <c r="R487" s="215">
        <f t="shared" si="119"/>
        <v>0</v>
      </c>
      <c r="S487" s="228" t="str">
        <f t="shared" si="113"/>
        <v/>
      </c>
      <c r="T487" s="48" t="str">
        <f t="shared" si="120"/>
        <v/>
      </c>
      <c r="U487" s="320"/>
      <c r="V487" s="320"/>
      <c r="W487" s="320"/>
      <c r="X487" s="244"/>
      <c r="Z487" s="247">
        <f t="shared" si="121"/>
        <v>0</v>
      </c>
      <c r="AA487" s="30">
        <f t="shared" si="114"/>
        <v>0</v>
      </c>
      <c r="AB487" s="28">
        <f t="shared" si="122"/>
        <v>0</v>
      </c>
      <c r="AC487" s="28">
        <f t="shared" si="115"/>
        <v>0</v>
      </c>
      <c r="AE487" s="247" t="str">
        <f t="shared" si="123"/>
        <v/>
      </c>
      <c r="AF487" s="30" t="str">
        <f t="shared" si="124"/>
        <v/>
      </c>
      <c r="AG487" s="28" t="str">
        <f t="shared" si="125"/>
        <v/>
      </c>
    </row>
    <row r="488" spans="1:33" ht="12.75" customHeight="1" x14ac:dyDescent="0.25">
      <c r="A488" s="274">
        <f t="shared" si="126"/>
        <v>476</v>
      </c>
      <c r="B488" s="50"/>
      <c r="C488" s="631"/>
      <c r="D488" s="632"/>
      <c r="E488" s="631"/>
      <c r="F488" s="632"/>
      <c r="G488" s="316"/>
      <c r="H488" s="433"/>
      <c r="I488" s="216">
        <f t="shared" si="116"/>
        <v>0</v>
      </c>
      <c r="J488" s="50"/>
      <c r="K488" s="217"/>
      <c r="L488" s="51"/>
      <c r="M488" s="26">
        <f t="shared" si="117"/>
        <v>0</v>
      </c>
      <c r="N488" s="46" t="str">
        <f t="shared" si="112"/>
        <v xml:space="preserve"> </v>
      </c>
      <c r="O488" s="47">
        <f t="shared" si="118"/>
        <v>0</v>
      </c>
      <c r="P488" s="52"/>
      <c r="Q488" s="52"/>
      <c r="R488" s="215">
        <f t="shared" si="119"/>
        <v>0</v>
      </c>
      <c r="S488" s="228" t="str">
        <f t="shared" si="113"/>
        <v/>
      </c>
      <c r="T488" s="48" t="str">
        <f t="shared" si="120"/>
        <v/>
      </c>
      <c r="U488" s="320"/>
      <c r="V488" s="320"/>
      <c r="W488" s="320"/>
      <c r="X488" s="244"/>
      <c r="Z488" s="247">
        <f t="shared" si="121"/>
        <v>0</v>
      </c>
      <c r="AA488" s="30">
        <f t="shared" si="114"/>
        <v>0</v>
      </c>
      <c r="AB488" s="28">
        <f t="shared" si="122"/>
        <v>0</v>
      </c>
      <c r="AC488" s="28">
        <f t="shared" si="115"/>
        <v>0</v>
      </c>
      <c r="AE488" s="247" t="str">
        <f t="shared" si="123"/>
        <v/>
      </c>
      <c r="AF488" s="30" t="str">
        <f t="shared" si="124"/>
        <v/>
      </c>
      <c r="AG488" s="28" t="str">
        <f t="shared" si="125"/>
        <v/>
      </c>
    </row>
    <row r="489" spans="1:33" ht="12.75" customHeight="1" x14ac:dyDescent="0.25">
      <c r="A489" s="274">
        <f t="shared" si="126"/>
        <v>477</v>
      </c>
      <c r="B489" s="50"/>
      <c r="C489" s="631"/>
      <c r="D489" s="632"/>
      <c r="E489" s="631"/>
      <c r="F489" s="632"/>
      <c r="G489" s="316"/>
      <c r="H489" s="433"/>
      <c r="I489" s="216">
        <f t="shared" si="116"/>
        <v>0</v>
      </c>
      <c r="J489" s="50"/>
      <c r="K489" s="217"/>
      <c r="L489" s="51"/>
      <c r="M489" s="26">
        <f t="shared" si="117"/>
        <v>0</v>
      </c>
      <c r="N489" s="46" t="str">
        <f t="shared" si="112"/>
        <v xml:space="preserve"> </v>
      </c>
      <c r="O489" s="47">
        <f t="shared" si="118"/>
        <v>0</v>
      </c>
      <c r="P489" s="52"/>
      <c r="Q489" s="52"/>
      <c r="R489" s="215">
        <f t="shared" si="119"/>
        <v>0</v>
      </c>
      <c r="S489" s="228" t="str">
        <f t="shared" si="113"/>
        <v/>
      </c>
      <c r="T489" s="48" t="str">
        <f t="shared" si="120"/>
        <v/>
      </c>
      <c r="U489" s="320"/>
      <c r="V489" s="320"/>
      <c r="W489" s="320"/>
      <c r="X489" s="244"/>
      <c r="Z489" s="247">
        <f t="shared" si="121"/>
        <v>0</v>
      </c>
      <c r="AA489" s="30">
        <f t="shared" si="114"/>
        <v>0</v>
      </c>
      <c r="AB489" s="28">
        <f t="shared" si="122"/>
        <v>0</v>
      </c>
      <c r="AC489" s="28">
        <f t="shared" si="115"/>
        <v>0</v>
      </c>
      <c r="AE489" s="247" t="str">
        <f t="shared" si="123"/>
        <v/>
      </c>
      <c r="AF489" s="30" t="str">
        <f t="shared" si="124"/>
        <v/>
      </c>
      <c r="AG489" s="28" t="str">
        <f t="shared" si="125"/>
        <v/>
      </c>
    </row>
    <row r="490" spans="1:33" ht="12.75" customHeight="1" x14ac:dyDescent="0.25">
      <c r="A490" s="274">
        <f t="shared" si="126"/>
        <v>478</v>
      </c>
      <c r="B490" s="50"/>
      <c r="C490" s="631"/>
      <c r="D490" s="632"/>
      <c r="E490" s="631"/>
      <c r="F490" s="632"/>
      <c r="G490" s="316"/>
      <c r="H490" s="433"/>
      <c r="I490" s="216">
        <f t="shared" si="116"/>
        <v>0</v>
      </c>
      <c r="J490" s="50"/>
      <c r="K490" s="217"/>
      <c r="L490" s="51"/>
      <c r="M490" s="26">
        <f t="shared" si="117"/>
        <v>0</v>
      </c>
      <c r="N490" s="46" t="str">
        <f t="shared" si="112"/>
        <v xml:space="preserve"> </v>
      </c>
      <c r="O490" s="47">
        <f t="shared" si="118"/>
        <v>0</v>
      </c>
      <c r="P490" s="52"/>
      <c r="Q490" s="52"/>
      <c r="R490" s="215">
        <f t="shared" si="119"/>
        <v>0</v>
      </c>
      <c r="S490" s="228" t="str">
        <f t="shared" si="113"/>
        <v/>
      </c>
      <c r="T490" s="48" t="str">
        <f t="shared" si="120"/>
        <v/>
      </c>
      <c r="U490" s="320"/>
      <c r="V490" s="320"/>
      <c r="W490" s="320"/>
      <c r="X490" s="244"/>
      <c r="Z490" s="247">
        <f t="shared" si="121"/>
        <v>0</v>
      </c>
      <c r="AA490" s="30">
        <f t="shared" si="114"/>
        <v>0</v>
      </c>
      <c r="AB490" s="28">
        <f t="shared" si="122"/>
        <v>0</v>
      </c>
      <c r="AC490" s="28">
        <f t="shared" si="115"/>
        <v>0</v>
      </c>
      <c r="AE490" s="247" t="str">
        <f t="shared" si="123"/>
        <v/>
      </c>
      <c r="AF490" s="30" t="str">
        <f t="shared" si="124"/>
        <v/>
      </c>
      <c r="AG490" s="28" t="str">
        <f t="shared" si="125"/>
        <v/>
      </c>
    </row>
    <row r="491" spans="1:33" ht="12.75" customHeight="1" x14ac:dyDescent="0.25">
      <c r="A491" s="274">
        <f t="shared" si="126"/>
        <v>479</v>
      </c>
      <c r="B491" s="50"/>
      <c r="C491" s="631"/>
      <c r="D491" s="632"/>
      <c r="E491" s="631"/>
      <c r="F491" s="632"/>
      <c r="G491" s="316"/>
      <c r="H491" s="433"/>
      <c r="I491" s="216">
        <f t="shared" si="116"/>
        <v>0</v>
      </c>
      <c r="J491" s="50"/>
      <c r="K491" s="217"/>
      <c r="L491" s="51"/>
      <c r="M491" s="26">
        <f t="shared" si="117"/>
        <v>0</v>
      </c>
      <c r="N491" s="46" t="str">
        <f t="shared" si="112"/>
        <v xml:space="preserve"> </v>
      </c>
      <c r="O491" s="47">
        <f t="shared" si="118"/>
        <v>0</v>
      </c>
      <c r="P491" s="52"/>
      <c r="Q491" s="52"/>
      <c r="R491" s="215">
        <f t="shared" si="119"/>
        <v>0</v>
      </c>
      <c r="S491" s="228" t="str">
        <f t="shared" si="113"/>
        <v/>
      </c>
      <c r="T491" s="48" t="str">
        <f t="shared" si="120"/>
        <v/>
      </c>
      <c r="U491" s="320"/>
      <c r="V491" s="320"/>
      <c r="W491" s="320"/>
      <c r="X491" s="244"/>
      <c r="Z491" s="247">
        <f t="shared" si="121"/>
        <v>0</v>
      </c>
      <c r="AA491" s="30">
        <f t="shared" si="114"/>
        <v>0</v>
      </c>
      <c r="AB491" s="28">
        <f t="shared" si="122"/>
        <v>0</v>
      </c>
      <c r="AC491" s="28">
        <f t="shared" si="115"/>
        <v>0</v>
      </c>
      <c r="AE491" s="247" t="str">
        <f t="shared" si="123"/>
        <v/>
      </c>
      <c r="AF491" s="30" t="str">
        <f t="shared" si="124"/>
        <v/>
      </c>
      <c r="AG491" s="28" t="str">
        <f t="shared" si="125"/>
        <v/>
      </c>
    </row>
    <row r="492" spans="1:33" ht="12.75" customHeight="1" x14ac:dyDescent="0.25">
      <c r="A492" s="274">
        <f t="shared" si="126"/>
        <v>480</v>
      </c>
      <c r="B492" s="50"/>
      <c r="C492" s="631"/>
      <c r="D492" s="632"/>
      <c r="E492" s="631"/>
      <c r="F492" s="632"/>
      <c r="G492" s="316"/>
      <c r="H492" s="433"/>
      <c r="I492" s="216">
        <f t="shared" si="116"/>
        <v>0</v>
      </c>
      <c r="J492" s="50"/>
      <c r="K492" s="217"/>
      <c r="L492" s="51"/>
      <c r="M492" s="26">
        <f t="shared" si="117"/>
        <v>0</v>
      </c>
      <c r="N492" s="46" t="str">
        <f t="shared" si="112"/>
        <v xml:space="preserve"> </v>
      </c>
      <c r="O492" s="47">
        <f t="shared" si="118"/>
        <v>0</v>
      </c>
      <c r="P492" s="52"/>
      <c r="Q492" s="52"/>
      <c r="R492" s="215">
        <f t="shared" si="119"/>
        <v>0</v>
      </c>
      <c r="S492" s="228" t="str">
        <f t="shared" si="113"/>
        <v/>
      </c>
      <c r="T492" s="48" t="str">
        <f t="shared" si="120"/>
        <v/>
      </c>
      <c r="U492" s="320"/>
      <c r="V492" s="320"/>
      <c r="W492" s="320"/>
      <c r="X492" s="244"/>
      <c r="Z492" s="247">
        <f t="shared" si="121"/>
        <v>0</v>
      </c>
      <c r="AA492" s="30">
        <f t="shared" si="114"/>
        <v>0</v>
      </c>
      <c r="AB492" s="28">
        <f t="shared" si="122"/>
        <v>0</v>
      </c>
      <c r="AC492" s="28">
        <f t="shared" si="115"/>
        <v>0</v>
      </c>
      <c r="AE492" s="247" t="str">
        <f t="shared" si="123"/>
        <v/>
      </c>
      <c r="AF492" s="30" t="str">
        <f t="shared" si="124"/>
        <v/>
      </c>
      <c r="AG492" s="28" t="str">
        <f t="shared" si="125"/>
        <v/>
      </c>
    </row>
    <row r="493" spans="1:33" ht="12.75" customHeight="1" x14ac:dyDescent="0.25">
      <c r="A493" s="274">
        <f t="shared" si="126"/>
        <v>481</v>
      </c>
      <c r="B493" s="50"/>
      <c r="C493" s="631"/>
      <c r="D493" s="632"/>
      <c r="E493" s="631"/>
      <c r="F493" s="632"/>
      <c r="G493" s="316"/>
      <c r="H493" s="433"/>
      <c r="I493" s="216">
        <f t="shared" si="116"/>
        <v>0</v>
      </c>
      <c r="J493" s="50"/>
      <c r="K493" s="217"/>
      <c r="L493" s="51"/>
      <c r="M493" s="26">
        <f t="shared" si="117"/>
        <v>0</v>
      </c>
      <c r="N493" s="46" t="str">
        <f t="shared" si="112"/>
        <v xml:space="preserve"> </v>
      </c>
      <c r="O493" s="47">
        <f t="shared" si="118"/>
        <v>0</v>
      </c>
      <c r="P493" s="52"/>
      <c r="Q493" s="52"/>
      <c r="R493" s="215">
        <f t="shared" si="119"/>
        <v>0</v>
      </c>
      <c r="S493" s="228" t="str">
        <f t="shared" si="113"/>
        <v/>
      </c>
      <c r="T493" s="48" t="str">
        <f t="shared" si="120"/>
        <v/>
      </c>
      <c r="U493" s="320"/>
      <c r="V493" s="320"/>
      <c r="W493" s="320"/>
      <c r="X493" s="244"/>
      <c r="Z493" s="247">
        <f t="shared" si="121"/>
        <v>0</v>
      </c>
      <c r="AA493" s="30">
        <f t="shared" si="114"/>
        <v>0</v>
      </c>
      <c r="AB493" s="28">
        <f t="shared" si="122"/>
        <v>0</v>
      </c>
      <c r="AC493" s="28">
        <f t="shared" si="115"/>
        <v>0</v>
      </c>
      <c r="AE493" s="247" t="str">
        <f t="shared" si="123"/>
        <v/>
      </c>
      <c r="AF493" s="30" t="str">
        <f t="shared" si="124"/>
        <v/>
      </c>
      <c r="AG493" s="28" t="str">
        <f t="shared" si="125"/>
        <v/>
      </c>
    </row>
    <row r="494" spans="1:33" ht="12.75" customHeight="1" x14ac:dyDescent="0.25">
      <c r="A494" s="274">
        <f t="shared" si="126"/>
        <v>482</v>
      </c>
      <c r="B494" s="50"/>
      <c r="C494" s="631"/>
      <c r="D494" s="632"/>
      <c r="E494" s="631"/>
      <c r="F494" s="632"/>
      <c r="G494" s="316"/>
      <c r="H494" s="433"/>
      <c r="I494" s="216">
        <f t="shared" si="116"/>
        <v>0</v>
      </c>
      <c r="J494" s="50"/>
      <c r="K494" s="217"/>
      <c r="L494" s="51"/>
      <c r="M494" s="26">
        <f t="shared" si="117"/>
        <v>0</v>
      </c>
      <c r="N494" s="46" t="str">
        <f t="shared" si="112"/>
        <v xml:space="preserve"> </v>
      </c>
      <c r="O494" s="47">
        <f t="shared" si="118"/>
        <v>0</v>
      </c>
      <c r="P494" s="52"/>
      <c r="Q494" s="52"/>
      <c r="R494" s="215">
        <f t="shared" si="119"/>
        <v>0</v>
      </c>
      <c r="S494" s="228" t="str">
        <f t="shared" si="113"/>
        <v/>
      </c>
      <c r="T494" s="48" t="str">
        <f t="shared" si="120"/>
        <v/>
      </c>
      <c r="U494" s="320"/>
      <c r="V494" s="320"/>
      <c r="W494" s="320"/>
      <c r="X494" s="244"/>
      <c r="Z494" s="247">
        <f t="shared" si="121"/>
        <v>0</v>
      </c>
      <c r="AA494" s="30">
        <f t="shared" si="114"/>
        <v>0</v>
      </c>
      <c r="AB494" s="28">
        <f t="shared" si="122"/>
        <v>0</v>
      </c>
      <c r="AC494" s="28">
        <f t="shared" si="115"/>
        <v>0</v>
      </c>
      <c r="AE494" s="247" t="str">
        <f t="shared" si="123"/>
        <v/>
      </c>
      <c r="AF494" s="30" t="str">
        <f t="shared" si="124"/>
        <v/>
      </c>
      <c r="AG494" s="28" t="str">
        <f t="shared" si="125"/>
        <v/>
      </c>
    </row>
    <row r="495" spans="1:33" ht="12.75" customHeight="1" x14ac:dyDescent="0.25">
      <c r="A495" s="274">
        <f t="shared" si="126"/>
        <v>483</v>
      </c>
      <c r="B495" s="50"/>
      <c r="C495" s="631"/>
      <c r="D495" s="632"/>
      <c r="E495" s="631"/>
      <c r="F495" s="632"/>
      <c r="G495" s="316"/>
      <c r="H495" s="433"/>
      <c r="I495" s="216">
        <f t="shared" si="116"/>
        <v>0</v>
      </c>
      <c r="J495" s="50"/>
      <c r="K495" s="217"/>
      <c r="L495" s="51"/>
      <c r="M495" s="26">
        <f t="shared" si="117"/>
        <v>0</v>
      </c>
      <c r="N495" s="46" t="str">
        <f t="shared" si="112"/>
        <v xml:space="preserve"> </v>
      </c>
      <c r="O495" s="47">
        <f t="shared" si="118"/>
        <v>0</v>
      </c>
      <c r="P495" s="52"/>
      <c r="Q495" s="52"/>
      <c r="R495" s="215">
        <f t="shared" si="119"/>
        <v>0</v>
      </c>
      <c r="S495" s="228" t="str">
        <f t="shared" si="113"/>
        <v/>
      </c>
      <c r="T495" s="48" t="str">
        <f t="shared" si="120"/>
        <v/>
      </c>
      <c r="U495" s="320"/>
      <c r="V495" s="320"/>
      <c r="W495" s="320"/>
      <c r="X495" s="244"/>
      <c r="Z495" s="247">
        <f t="shared" si="121"/>
        <v>0</v>
      </c>
      <c r="AA495" s="30">
        <f t="shared" si="114"/>
        <v>0</v>
      </c>
      <c r="AB495" s="28">
        <f t="shared" si="122"/>
        <v>0</v>
      </c>
      <c r="AC495" s="28">
        <f t="shared" si="115"/>
        <v>0</v>
      </c>
      <c r="AE495" s="247" t="str">
        <f t="shared" si="123"/>
        <v/>
      </c>
      <c r="AF495" s="30" t="str">
        <f t="shared" si="124"/>
        <v/>
      </c>
      <c r="AG495" s="28" t="str">
        <f t="shared" si="125"/>
        <v/>
      </c>
    </row>
    <row r="496" spans="1:33" ht="12.75" customHeight="1" x14ac:dyDescent="0.25">
      <c r="A496" s="274">
        <f t="shared" si="126"/>
        <v>484</v>
      </c>
      <c r="B496" s="50"/>
      <c r="C496" s="631"/>
      <c r="D496" s="632"/>
      <c r="E496" s="631"/>
      <c r="F496" s="632"/>
      <c r="G496" s="316"/>
      <c r="H496" s="433"/>
      <c r="I496" s="216">
        <f t="shared" si="116"/>
        <v>0</v>
      </c>
      <c r="J496" s="50"/>
      <c r="K496" s="217"/>
      <c r="L496" s="51"/>
      <c r="M496" s="26">
        <f t="shared" si="117"/>
        <v>0</v>
      </c>
      <c r="N496" s="46" t="str">
        <f t="shared" si="112"/>
        <v xml:space="preserve"> </v>
      </c>
      <c r="O496" s="47">
        <f t="shared" si="118"/>
        <v>0</v>
      </c>
      <c r="P496" s="52"/>
      <c r="Q496" s="52"/>
      <c r="R496" s="215">
        <f t="shared" si="119"/>
        <v>0</v>
      </c>
      <c r="S496" s="228" t="str">
        <f t="shared" si="113"/>
        <v/>
      </c>
      <c r="T496" s="48" t="str">
        <f t="shared" si="120"/>
        <v/>
      </c>
      <c r="U496" s="320"/>
      <c r="V496" s="320"/>
      <c r="W496" s="320"/>
      <c r="X496" s="244"/>
      <c r="Z496" s="247">
        <f t="shared" si="121"/>
        <v>0</v>
      </c>
      <c r="AA496" s="30">
        <f t="shared" si="114"/>
        <v>0</v>
      </c>
      <c r="AB496" s="28">
        <f t="shared" si="122"/>
        <v>0</v>
      </c>
      <c r="AC496" s="28">
        <f t="shared" si="115"/>
        <v>0</v>
      </c>
      <c r="AE496" s="247" t="str">
        <f t="shared" si="123"/>
        <v/>
      </c>
      <c r="AF496" s="30" t="str">
        <f t="shared" si="124"/>
        <v/>
      </c>
      <c r="AG496" s="28" t="str">
        <f t="shared" si="125"/>
        <v/>
      </c>
    </row>
    <row r="497" spans="1:33" ht="12.75" customHeight="1" x14ac:dyDescent="0.25">
      <c r="A497" s="274">
        <f t="shared" si="126"/>
        <v>485</v>
      </c>
      <c r="B497" s="50"/>
      <c r="C497" s="631"/>
      <c r="D497" s="632"/>
      <c r="E497" s="631"/>
      <c r="F497" s="632"/>
      <c r="G497" s="316"/>
      <c r="H497" s="433"/>
      <c r="I497" s="216">
        <f t="shared" si="116"/>
        <v>0</v>
      </c>
      <c r="J497" s="50"/>
      <c r="K497" s="217"/>
      <c r="L497" s="51"/>
      <c r="M497" s="26">
        <f t="shared" ref="M497:M512" si="127">IF(OR(C497="VACANT",K497=0),0,(L497/AB497))</f>
        <v>0</v>
      </c>
      <c r="N497" s="46" t="str">
        <f t="shared" si="112"/>
        <v xml:space="preserve"> </v>
      </c>
      <c r="O497" s="47">
        <f t="shared" si="118"/>
        <v>0</v>
      </c>
      <c r="P497" s="52"/>
      <c r="Q497" s="52"/>
      <c r="R497" s="215">
        <f t="shared" si="119"/>
        <v>0</v>
      </c>
      <c r="S497" s="228" t="str">
        <f t="shared" si="113"/>
        <v/>
      </c>
      <c r="T497" s="48" t="str">
        <f t="shared" si="120"/>
        <v/>
      </c>
      <c r="U497" s="320"/>
      <c r="V497" s="320"/>
      <c r="W497" s="320"/>
      <c r="X497" s="244"/>
      <c r="Z497" s="247">
        <f t="shared" si="121"/>
        <v>0</v>
      </c>
      <c r="AA497" s="30">
        <f t="shared" si="114"/>
        <v>0</v>
      </c>
      <c r="AB497" s="28">
        <f t="shared" si="122"/>
        <v>0</v>
      </c>
      <c r="AC497" s="28">
        <f t="shared" si="115"/>
        <v>0</v>
      </c>
      <c r="AE497" s="247" t="str">
        <f t="shared" si="123"/>
        <v/>
      </c>
      <c r="AF497" s="30" t="str">
        <f t="shared" si="124"/>
        <v/>
      </c>
      <c r="AG497" s="28" t="str">
        <f t="shared" si="125"/>
        <v/>
      </c>
    </row>
    <row r="498" spans="1:33" ht="12.75" customHeight="1" x14ac:dyDescent="0.25">
      <c r="A498" s="274">
        <f t="shared" si="126"/>
        <v>486</v>
      </c>
      <c r="B498" s="50"/>
      <c r="C498" s="631"/>
      <c r="D498" s="632"/>
      <c r="E498" s="631"/>
      <c r="F498" s="632"/>
      <c r="G498" s="316"/>
      <c r="H498" s="433"/>
      <c r="I498" s="216">
        <f t="shared" si="116"/>
        <v>0</v>
      </c>
      <c r="J498" s="50"/>
      <c r="K498" s="217"/>
      <c r="L498" s="51"/>
      <c r="M498" s="26">
        <f t="shared" si="127"/>
        <v>0</v>
      </c>
      <c r="N498" s="46" t="str">
        <f t="shared" si="112"/>
        <v xml:space="preserve"> </v>
      </c>
      <c r="O498" s="47">
        <f t="shared" si="118"/>
        <v>0</v>
      </c>
      <c r="P498" s="52"/>
      <c r="Q498" s="52"/>
      <c r="R498" s="215">
        <f t="shared" si="119"/>
        <v>0</v>
      </c>
      <c r="S498" s="228" t="str">
        <f t="shared" si="113"/>
        <v/>
      </c>
      <c r="T498" s="48" t="str">
        <f t="shared" si="120"/>
        <v/>
      </c>
      <c r="U498" s="320"/>
      <c r="V498" s="320"/>
      <c r="W498" s="320"/>
      <c r="X498" s="244"/>
      <c r="Z498" s="247">
        <f t="shared" si="121"/>
        <v>0</v>
      </c>
      <c r="AA498" s="30">
        <f t="shared" si="114"/>
        <v>0</v>
      </c>
      <c r="AB498" s="28">
        <f t="shared" si="122"/>
        <v>0</v>
      </c>
      <c r="AC498" s="28">
        <f t="shared" si="115"/>
        <v>0</v>
      </c>
      <c r="AE498" s="247" t="str">
        <f t="shared" si="123"/>
        <v/>
      </c>
      <c r="AF498" s="30" t="str">
        <f t="shared" si="124"/>
        <v/>
      </c>
      <c r="AG498" s="28" t="str">
        <f t="shared" si="125"/>
        <v/>
      </c>
    </row>
    <row r="499" spans="1:33" ht="12.75" customHeight="1" x14ac:dyDescent="0.25">
      <c r="A499" s="274">
        <f t="shared" si="126"/>
        <v>487</v>
      </c>
      <c r="B499" s="50"/>
      <c r="C499" s="631"/>
      <c r="D499" s="632"/>
      <c r="E499" s="631"/>
      <c r="F499" s="632"/>
      <c r="G499" s="316"/>
      <c r="H499" s="433"/>
      <c r="I499" s="216">
        <f t="shared" si="116"/>
        <v>0</v>
      </c>
      <c r="J499" s="50"/>
      <c r="K499" s="217"/>
      <c r="L499" s="51"/>
      <c r="M499" s="26">
        <f t="shared" si="127"/>
        <v>0</v>
      </c>
      <c r="N499" s="46" t="str">
        <f t="shared" si="112"/>
        <v xml:space="preserve"> </v>
      </c>
      <c r="O499" s="47">
        <f t="shared" si="118"/>
        <v>0</v>
      </c>
      <c r="P499" s="52"/>
      <c r="Q499" s="52"/>
      <c r="R499" s="215">
        <f t="shared" si="119"/>
        <v>0</v>
      </c>
      <c r="S499" s="228" t="str">
        <f t="shared" si="113"/>
        <v/>
      </c>
      <c r="T499" s="48" t="str">
        <f t="shared" si="120"/>
        <v/>
      </c>
      <c r="U499" s="320"/>
      <c r="V499" s="320"/>
      <c r="W499" s="320"/>
      <c r="X499" s="244"/>
      <c r="Z499" s="247">
        <f t="shared" si="121"/>
        <v>0</v>
      </c>
      <c r="AA499" s="30">
        <f t="shared" si="114"/>
        <v>0</v>
      </c>
      <c r="AB499" s="28">
        <f t="shared" si="122"/>
        <v>0</v>
      </c>
      <c r="AC499" s="28">
        <f t="shared" si="115"/>
        <v>0</v>
      </c>
      <c r="AE499" s="247" t="str">
        <f t="shared" si="123"/>
        <v/>
      </c>
      <c r="AF499" s="30" t="str">
        <f t="shared" si="124"/>
        <v/>
      </c>
      <c r="AG499" s="28" t="str">
        <f t="shared" si="125"/>
        <v/>
      </c>
    </row>
    <row r="500" spans="1:33" ht="12.75" customHeight="1" x14ac:dyDescent="0.25">
      <c r="A500" s="274">
        <f t="shared" si="126"/>
        <v>488</v>
      </c>
      <c r="B500" s="50"/>
      <c r="C500" s="631"/>
      <c r="D500" s="632"/>
      <c r="E500" s="631"/>
      <c r="F500" s="632"/>
      <c r="G500" s="316"/>
      <c r="H500" s="433"/>
      <c r="I500" s="216">
        <f t="shared" si="116"/>
        <v>0</v>
      </c>
      <c r="J500" s="50"/>
      <c r="K500" s="217"/>
      <c r="L500" s="51"/>
      <c r="M500" s="26">
        <f t="shared" si="127"/>
        <v>0</v>
      </c>
      <c r="N500" s="46" t="str">
        <f t="shared" si="112"/>
        <v xml:space="preserve"> </v>
      </c>
      <c r="O500" s="47">
        <f t="shared" si="118"/>
        <v>0</v>
      </c>
      <c r="P500" s="52"/>
      <c r="Q500" s="52"/>
      <c r="R500" s="215">
        <f t="shared" si="119"/>
        <v>0</v>
      </c>
      <c r="S500" s="228" t="str">
        <f t="shared" si="113"/>
        <v/>
      </c>
      <c r="T500" s="48" t="str">
        <f t="shared" si="120"/>
        <v/>
      </c>
      <c r="U500" s="320"/>
      <c r="V500" s="320"/>
      <c r="W500" s="320"/>
      <c r="X500" s="244"/>
      <c r="Z500" s="247">
        <f t="shared" si="121"/>
        <v>0</v>
      </c>
      <c r="AA500" s="30">
        <f t="shared" si="114"/>
        <v>0</v>
      </c>
      <c r="AB500" s="28">
        <f t="shared" si="122"/>
        <v>0</v>
      </c>
      <c r="AC500" s="28">
        <f t="shared" si="115"/>
        <v>0</v>
      </c>
      <c r="AE500" s="247" t="str">
        <f t="shared" si="123"/>
        <v/>
      </c>
      <c r="AF500" s="30" t="str">
        <f t="shared" si="124"/>
        <v/>
      </c>
      <c r="AG500" s="28" t="str">
        <f t="shared" si="125"/>
        <v/>
      </c>
    </row>
    <row r="501" spans="1:33" ht="12.75" customHeight="1" x14ac:dyDescent="0.25">
      <c r="A501" s="274">
        <f t="shared" si="126"/>
        <v>489</v>
      </c>
      <c r="B501" s="50"/>
      <c r="C501" s="631"/>
      <c r="D501" s="632"/>
      <c r="E501" s="631"/>
      <c r="F501" s="632"/>
      <c r="G501" s="316"/>
      <c r="H501" s="433"/>
      <c r="I501" s="216">
        <f t="shared" si="116"/>
        <v>0</v>
      </c>
      <c r="J501" s="50"/>
      <c r="K501" s="217"/>
      <c r="L501" s="51"/>
      <c r="M501" s="26">
        <f t="shared" si="127"/>
        <v>0</v>
      </c>
      <c r="N501" s="46" t="str">
        <f t="shared" si="112"/>
        <v xml:space="preserve"> </v>
      </c>
      <c r="O501" s="47">
        <f t="shared" si="118"/>
        <v>0</v>
      </c>
      <c r="P501" s="52"/>
      <c r="Q501" s="52"/>
      <c r="R501" s="215">
        <f t="shared" si="119"/>
        <v>0</v>
      </c>
      <c r="S501" s="228" t="str">
        <f t="shared" si="113"/>
        <v/>
      </c>
      <c r="T501" s="48" t="str">
        <f t="shared" si="120"/>
        <v/>
      </c>
      <c r="U501" s="320"/>
      <c r="V501" s="320"/>
      <c r="W501" s="320"/>
      <c r="X501" s="244"/>
      <c r="Z501" s="247">
        <f t="shared" si="121"/>
        <v>0</v>
      </c>
      <c r="AA501" s="30">
        <f t="shared" si="114"/>
        <v>0</v>
      </c>
      <c r="AB501" s="28">
        <f t="shared" si="122"/>
        <v>0</v>
      </c>
      <c r="AC501" s="28">
        <f t="shared" si="115"/>
        <v>0</v>
      </c>
      <c r="AE501" s="247" t="str">
        <f t="shared" si="123"/>
        <v/>
      </c>
      <c r="AF501" s="30" t="str">
        <f t="shared" si="124"/>
        <v/>
      </c>
      <c r="AG501" s="28" t="str">
        <f t="shared" si="125"/>
        <v/>
      </c>
    </row>
    <row r="502" spans="1:33" ht="12.75" customHeight="1" x14ac:dyDescent="0.25">
      <c r="A502" s="274">
        <f t="shared" si="126"/>
        <v>490</v>
      </c>
      <c r="B502" s="50"/>
      <c r="C502" s="631"/>
      <c r="D502" s="632"/>
      <c r="E502" s="631"/>
      <c r="F502" s="632"/>
      <c r="G502" s="316"/>
      <c r="H502" s="433"/>
      <c r="I502" s="216">
        <f t="shared" si="116"/>
        <v>0</v>
      </c>
      <c r="J502" s="50"/>
      <c r="K502" s="217"/>
      <c r="L502" s="51"/>
      <c r="M502" s="26">
        <f t="shared" si="127"/>
        <v>0</v>
      </c>
      <c r="N502" s="46" t="str">
        <f t="shared" si="112"/>
        <v xml:space="preserve"> </v>
      </c>
      <c r="O502" s="47">
        <f t="shared" si="118"/>
        <v>0</v>
      </c>
      <c r="P502" s="52"/>
      <c r="Q502" s="52"/>
      <c r="R502" s="215">
        <f t="shared" si="119"/>
        <v>0</v>
      </c>
      <c r="S502" s="228" t="str">
        <f t="shared" si="113"/>
        <v/>
      </c>
      <c r="T502" s="48" t="str">
        <f t="shared" si="120"/>
        <v/>
      </c>
      <c r="U502" s="320"/>
      <c r="V502" s="320"/>
      <c r="W502" s="320"/>
      <c r="X502" s="244"/>
      <c r="Z502" s="247">
        <f t="shared" si="121"/>
        <v>0</v>
      </c>
      <c r="AA502" s="30">
        <f t="shared" si="114"/>
        <v>0</v>
      </c>
      <c r="AB502" s="28">
        <f t="shared" si="122"/>
        <v>0</v>
      </c>
      <c r="AC502" s="28">
        <f t="shared" si="115"/>
        <v>0</v>
      </c>
      <c r="AE502" s="247" t="str">
        <f t="shared" si="123"/>
        <v/>
      </c>
      <c r="AF502" s="30" t="str">
        <f t="shared" si="124"/>
        <v/>
      </c>
      <c r="AG502" s="28" t="str">
        <f t="shared" si="125"/>
        <v/>
      </c>
    </row>
    <row r="503" spans="1:33" ht="12.75" customHeight="1" x14ac:dyDescent="0.25">
      <c r="A503" s="274">
        <f t="shared" si="126"/>
        <v>491</v>
      </c>
      <c r="B503" s="50"/>
      <c r="C503" s="631"/>
      <c r="D503" s="632"/>
      <c r="E503" s="631"/>
      <c r="F503" s="632"/>
      <c r="G503" s="316"/>
      <c r="H503" s="433"/>
      <c r="I503" s="216">
        <f t="shared" si="116"/>
        <v>0</v>
      </c>
      <c r="J503" s="50"/>
      <c r="K503" s="217"/>
      <c r="L503" s="51"/>
      <c r="M503" s="26">
        <f t="shared" si="127"/>
        <v>0</v>
      </c>
      <c r="N503" s="46" t="str">
        <f t="shared" si="112"/>
        <v xml:space="preserve"> </v>
      </c>
      <c r="O503" s="47">
        <f t="shared" si="118"/>
        <v>0</v>
      </c>
      <c r="P503" s="52"/>
      <c r="Q503" s="52"/>
      <c r="R503" s="215">
        <f t="shared" si="119"/>
        <v>0</v>
      </c>
      <c r="S503" s="228" t="str">
        <f t="shared" si="113"/>
        <v/>
      </c>
      <c r="T503" s="48" t="str">
        <f t="shared" si="120"/>
        <v/>
      </c>
      <c r="U503" s="320"/>
      <c r="V503" s="320"/>
      <c r="W503" s="320"/>
      <c r="X503" s="244"/>
      <c r="Z503" s="247">
        <f t="shared" si="121"/>
        <v>0</v>
      </c>
      <c r="AA503" s="30">
        <f t="shared" si="114"/>
        <v>0</v>
      </c>
      <c r="AB503" s="28">
        <f t="shared" si="122"/>
        <v>0</v>
      </c>
      <c r="AC503" s="28">
        <f t="shared" si="115"/>
        <v>0</v>
      </c>
      <c r="AE503" s="247" t="str">
        <f t="shared" si="123"/>
        <v/>
      </c>
      <c r="AF503" s="30" t="str">
        <f t="shared" si="124"/>
        <v/>
      </c>
      <c r="AG503" s="28" t="str">
        <f t="shared" si="125"/>
        <v/>
      </c>
    </row>
    <row r="504" spans="1:33" ht="12.75" customHeight="1" x14ac:dyDescent="0.25">
      <c r="A504" s="274">
        <f t="shared" si="126"/>
        <v>492</v>
      </c>
      <c r="B504" s="50"/>
      <c r="C504" s="631"/>
      <c r="D504" s="632"/>
      <c r="E504" s="631"/>
      <c r="F504" s="632"/>
      <c r="G504" s="316"/>
      <c r="H504" s="433"/>
      <c r="I504" s="216">
        <f t="shared" si="116"/>
        <v>0</v>
      </c>
      <c r="J504" s="50"/>
      <c r="K504" s="217"/>
      <c r="L504" s="51"/>
      <c r="M504" s="26">
        <f t="shared" si="127"/>
        <v>0</v>
      </c>
      <c r="N504" s="46" t="str">
        <f t="shared" si="112"/>
        <v xml:space="preserve"> </v>
      </c>
      <c r="O504" s="47">
        <f t="shared" si="118"/>
        <v>0</v>
      </c>
      <c r="P504" s="52"/>
      <c r="Q504" s="52"/>
      <c r="R504" s="215">
        <f t="shared" si="119"/>
        <v>0</v>
      </c>
      <c r="S504" s="228" t="str">
        <f t="shared" si="113"/>
        <v/>
      </c>
      <c r="T504" s="48" t="str">
        <f t="shared" si="120"/>
        <v/>
      </c>
      <c r="U504" s="320"/>
      <c r="V504" s="320"/>
      <c r="W504" s="320"/>
      <c r="X504" s="244"/>
      <c r="Z504" s="247">
        <f t="shared" si="121"/>
        <v>0</v>
      </c>
      <c r="AA504" s="30">
        <f t="shared" si="114"/>
        <v>0</v>
      </c>
      <c r="AB504" s="28">
        <f t="shared" si="122"/>
        <v>0</v>
      </c>
      <c r="AC504" s="28">
        <f t="shared" si="115"/>
        <v>0</v>
      </c>
      <c r="AE504" s="247" t="str">
        <f t="shared" si="123"/>
        <v/>
      </c>
      <c r="AF504" s="30" t="str">
        <f t="shared" si="124"/>
        <v/>
      </c>
      <c r="AG504" s="28" t="str">
        <f t="shared" si="125"/>
        <v/>
      </c>
    </row>
    <row r="505" spans="1:33" ht="12.75" customHeight="1" x14ac:dyDescent="0.25">
      <c r="A505" s="274">
        <f t="shared" si="126"/>
        <v>493</v>
      </c>
      <c r="B505" s="50"/>
      <c r="C505" s="631"/>
      <c r="D505" s="632"/>
      <c r="E505" s="631"/>
      <c r="F505" s="632"/>
      <c r="G505" s="316"/>
      <c r="H505" s="433"/>
      <c r="I505" s="216">
        <f t="shared" si="116"/>
        <v>0</v>
      </c>
      <c r="J505" s="50"/>
      <c r="K505" s="217"/>
      <c r="L505" s="51"/>
      <c r="M505" s="26">
        <f t="shared" si="127"/>
        <v>0</v>
      </c>
      <c r="N505" s="46" t="str">
        <f t="shared" si="112"/>
        <v xml:space="preserve"> </v>
      </c>
      <c r="O505" s="47">
        <f t="shared" si="118"/>
        <v>0</v>
      </c>
      <c r="P505" s="52"/>
      <c r="Q505" s="52"/>
      <c r="R505" s="215">
        <f t="shared" si="119"/>
        <v>0</v>
      </c>
      <c r="S505" s="228" t="str">
        <f t="shared" si="113"/>
        <v/>
      </c>
      <c r="T505" s="48" t="str">
        <f t="shared" si="120"/>
        <v/>
      </c>
      <c r="U505" s="320"/>
      <c r="V505" s="320"/>
      <c r="W505" s="320"/>
      <c r="X505" s="244"/>
      <c r="Z505" s="247">
        <f t="shared" si="121"/>
        <v>0</v>
      </c>
      <c r="AA505" s="30">
        <f t="shared" si="114"/>
        <v>0</v>
      </c>
      <c r="AB505" s="28">
        <f t="shared" si="122"/>
        <v>0</v>
      </c>
      <c r="AC505" s="28">
        <f t="shared" si="115"/>
        <v>0</v>
      </c>
      <c r="AE505" s="247" t="str">
        <f t="shared" si="123"/>
        <v/>
      </c>
      <c r="AF505" s="30" t="str">
        <f t="shared" si="124"/>
        <v/>
      </c>
      <c r="AG505" s="28" t="str">
        <f t="shared" si="125"/>
        <v/>
      </c>
    </row>
    <row r="506" spans="1:33" ht="12.75" customHeight="1" x14ac:dyDescent="0.25">
      <c r="A506" s="274">
        <f t="shared" si="126"/>
        <v>494</v>
      </c>
      <c r="B506" s="50"/>
      <c r="C506" s="631"/>
      <c r="D506" s="632"/>
      <c r="E506" s="631"/>
      <c r="F506" s="632"/>
      <c r="G506" s="316"/>
      <c r="H506" s="433"/>
      <c r="I506" s="216">
        <f t="shared" si="116"/>
        <v>0</v>
      </c>
      <c r="J506" s="50"/>
      <c r="K506" s="217"/>
      <c r="L506" s="51"/>
      <c r="M506" s="26">
        <f t="shared" si="127"/>
        <v>0</v>
      </c>
      <c r="N506" s="46" t="str">
        <f t="shared" si="112"/>
        <v xml:space="preserve"> </v>
      </c>
      <c r="O506" s="47">
        <f t="shared" si="118"/>
        <v>0</v>
      </c>
      <c r="P506" s="52"/>
      <c r="Q506" s="52"/>
      <c r="R506" s="215">
        <f t="shared" si="119"/>
        <v>0</v>
      </c>
      <c r="S506" s="228" t="str">
        <f t="shared" si="113"/>
        <v/>
      </c>
      <c r="T506" s="48" t="str">
        <f t="shared" si="120"/>
        <v/>
      </c>
      <c r="U506" s="320"/>
      <c r="V506" s="320"/>
      <c r="W506" s="320"/>
      <c r="X506" s="244"/>
      <c r="Z506" s="247">
        <f t="shared" si="121"/>
        <v>0</v>
      </c>
      <c r="AA506" s="30">
        <f t="shared" si="114"/>
        <v>0</v>
      </c>
      <c r="AB506" s="28">
        <f t="shared" si="122"/>
        <v>0</v>
      </c>
      <c r="AC506" s="28">
        <f t="shared" si="115"/>
        <v>0</v>
      </c>
      <c r="AE506" s="247" t="str">
        <f t="shared" si="123"/>
        <v/>
      </c>
      <c r="AF506" s="30" t="str">
        <f t="shared" si="124"/>
        <v/>
      </c>
      <c r="AG506" s="28" t="str">
        <f t="shared" si="125"/>
        <v/>
      </c>
    </row>
    <row r="507" spans="1:33" ht="12.75" customHeight="1" x14ac:dyDescent="0.25">
      <c r="A507" s="274">
        <f t="shared" si="126"/>
        <v>495</v>
      </c>
      <c r="B507" s="50"/>
      <c r="C507" s="631"/>
      <c r="D507" s="632"/>
      <c r="E507" s="631"/>
      <c r="F507" s="632"/>
      <c r="G507" s="316"/>
      <c r="H507" s="433"/>
      <c r="I507" s="216">
        <f t="shared" si="116"/>
        <v>0</v>
      </c>
      <c r="J507" s="50"/>
      <c r="K507" s="217"/>
      <c r="L507" s="51"/>
      <c r="M507" s="26">
        <f t="shared" si="127"/>
        <v>0</v>
      </c>
      <c r="N507" s="46" t="str">
        <f t="shared" si="112"/>
        <v xml:space="preserve"> </v>
      </c>
      <c r="O507" s="47">
        <f t="shared" si="118"/>
        <v>0</v>
      </c>
      <c r="P507" s="52"/>
      <c r="Q507" s="52"/>
      <c r="R507" s="215">
        <f t="shared" si="119"/>
        <v>0</v>
      </c>
      <c r="S507" s="228" t="str">
        <f t="shared" si="113"/>
        <v/>
      </c>
      <c r="T507" s="48" t="str">
        <f t="shared" si="120"/>
        <v/>
      </c>
      <c r="U507" s="320"/>
      <c r="V507" s="320"/>
      <c r="W507" s="320"/>
      <c r="X507" s="244"/>
      <c r="Z507" s="247">
        <f t="shared" si="121"/>
        <v>0</v>
      </c>
      <c r="AA507" s="30">
        <f t="shared" si="114"/>
        <v>0</v>
      </c>
      <c r="AB507" s="28">
        <f t="shared" si="122"/>
        <v>0</v>
      </c>
      <c r="AC507" s="28">
        <f t="shared" si="115"/>
        <v>0</v>
      </c>
      <c r="AE507" s="247" t="str">
        <f t="shared" si="123"/>
        <v/>
      </c>
      <c r="AF507" s="30" t="str">
        <f t="shared" si="124"/>
        <v/>
      </c>
      <c r="AG507" s="28" t="str">
        <f t="shared" si="125"/>
        <v/>
      </c>
    </row>
    <row r="508" spans="1:33" ht="12.75" customHeight="1" x14ac:dyDescent="0.25">
      <c r="A508" s="274">
        <f t="shared" si="126"/>
        <v>496</v>
      </c>
      <c r="B508" s="50"/>
      <c r="C508" s="631"/>
      <c r="D508" s="632"/>
      <c r="E508" s="631"/>
      <c r="F508" s="632"/>
      <c r="G508" s="316"/>
      <c r="H508" s="433"/>
      <c r="I508" s="216">
        <f t="shared" si="116"/>
        <v>0</v>
      </c>
      <c r="J508" s="50"/>
      <c r="K508" s="217"/>
      <c r="L508" s="51"/>
      <c r="M508" s="26">
        <f t="shared" si="127"/>
        <v>0</v>
      </c>
      <c r="N508" s="46" t="str">
        <f t="shared" si="112"/>
        <v xml:space="preserve"> </v>
      </c>
      <c r="O508" s="47">
        <f t="shared" si="118"/>
        <v>0</v>
      </c>
      <c r="P508" s="52"/>
      <c r="Q508" s="52"/>
      <c r="R508" s="215">
        <f t="shared" si="119"/>
        <v>0</v>
      </c>
      <c r="S508" s="228" t="str">
        <f t="shared" si="113"/>
        <v/>
      </c>
      <c r="T508" s="48" t="str">
        <f t="shared" si="120"/>
        <v/>
      </c>
      <c r="U508" s="320"/>
      <c r="V508" s="320"/>
      <c r="W508" s="320"/>
      <c r="X508" s="244"/>
      <c r="Z508" s="247">
        <f t="shared" si="121"/>
        <v>0</v>
      </c>
      <c r="AA508" s="30">
        <f t="shared" si="114"/>
        <v>0</v>
      </c>
      <c r="AB508" s="28">
        <f t="shared" si="122"/>
        <v>0</v>
      </c>
      <c r="AC508" s="28">
        <f t="shared" si="115"/>
        <v>0</v>
      </c>
      <c r="AE508" s="247" t="str">
        <f t="shared" si="123"/>
        <v/>
      </c>
      <c r="AF508" s="30" t="str">
        <f t="shared" si="124"/>
        <v/>
      </c>
      <c r="AG508" s="28" t="str">
        <f t="shared" si="125"/>
        <v/>
      </c>
    </row>
    <row r="509" spans="1:33" ht="12.75" customHeight="1" x14ac:dyDescent="0.25">
      <c r="A509" s="274">
        <f t="shared" si="126"/>
        <v>497</v>
      </c>
      <c r="B509" s="50"/>
      <c r="C509" s="631"/>
      <c r="D509" s="632"/>
      <c r="E509" s="631"/>
      <c r="F509" s="632"/>
      <c r="G509" s="316"/>
      <c r="H509" s="433"/>
      <c r="I509" s="216">
        <f t="shared" si="116"/>
        <v>0</v>
      </c>
      <c r="J509" s="50"/>
      <c r="K509" s="217"/>
      <c r="L509" s="51"/>
      <c r="M509" s="26">
        <f t="shared" si="127"/>
        <v>0</v>
      </c>
      <c r="N509" s="46" t="str">
        <f t="shared" si="112"/>
        <v xml:space="preserve"> </v>
      </c>
      <c r="O509" s="47">
        <f t="shared" si="118"/>
        <v>0</v>
      </c>
      <c r="P509" s="52"/>
      <c r="Q509" s="52"/>
      <c r="R509" s="215">
        <f t="shared" si="119"/>
        <v>0</v>
      </c>
      <c r="S509" s="228" t="str">
        <f t="shared" si="113"/>
        <v/>
      </c>
      <c r="T509" s="48" t="str">
        <f t="shared" si="120"/>
        <v/>
      </c>
      <c r="U509" s="320"/>
      <c r="V509" s="320"/>
      <c r="W509" s="320"/>
      <c r="X509" s="244"/>
      <c r="Z509" s="247">
        <f t="shared" si="121"/>
        <v>0</v>
      </c>
      <c r="AA509" s="30">
        <f t="shared" si="114"/>
        <v>0</v>
      </c>
      <c r="AB509" s="28">
        <f t="shared" si="122"/>
        <v>0</v>
      </c>
      <c r="AC509" s="28">
        <f t="shared" si="115"/>
        <v>0</v>
      </c>
      <c r="AE509" s="247" t="str">
        <f t="shared" si="123"/>
        <v/>
      </c>
      <c r="AF509" s="30" t="str">
        <f t="shared" si="124"/>
        <v/>
      </c>
      <c r="AG509" s="28" t="str">
        <f t="shared" si="125"/>
        <v/>
      </c>
    </row>
    <row r="510" spans="1:33" ht="12.75" customHeight="1" x14ac:dyDescent="0.25">
      <c r="A510" s="274">
        <f t="shared" si="126"/>
        <v>498</v>
      </c>
      <c r="B510" s="50"/>
      <c r="C510" s="631"/>
      <c r="D510" s="632"/>
      <c r="E510" s="631"/>
      <c r="F510" s="632"/>
      <c r="G510" s="316"/>
      <c r="H510" s="433"/>
      <c r="I510" s="216">
        <f t="shared" si="116"/>
        <v>0</v>
      </c>
      <c r="J510" s="50"/>
      <c r="K510" s="217"/>
      <c r="L510" s="51"/>
      <c r="M510" s="26">
        <f t="shared" si="127"/>
        <v>0</v>
      </c>
      <c r="N510" s="46" t="str">
        <f t="shared" si="112"/>
        <v xml:space="preserve"> </v>
      </c>
      <c r="O510" s="47">
        <f t="shared" si="118"/>
        <v>0</v>
      </c>
      <c r="P510" s="52"/>
      <c r="Q510" s="52"/>
      <c r="R510" s="215">
        <f t="shared" si="119"/>
        <v>0</v>
      </c>
      <c r="S510" s="228" t="str">
        <f t="shared" si="113"/>
        <v/>
      </c>
      <c r="T510" s="48" t="str">
        <f t="shared" si="120"/>
        <v/>
      </c>
      <c r="U510" s="320"/>
      <c r="V510" s="320"/>
      <c r="W510" s="320"/>
      <c r="X510" s="244"/>
      <c r="Z510" s="247">
        <f t="shared" si="121"/>
        <v>0</v>
      </c>
      <c r="AA510" s="30">
        <f t="shared" si="114"/>
        <v>0</v>
      </c>
      <c r="AB510" s="28">
        <f t="shared" si="122"/>
        <v>0</v>
      </c>
      <c r="AC510" s="28">
        <f t="shared" si="115"/>
        <v>0</v>
      </c>
      <c r="AE510" s="247" t="str">
        <f t="shared" si="123"/>
        <v/>
      </c>
      <c r="AF510" s="30" t="str">
        <f t="shared" si="124"/>
        <v/>
      </c>
      <c r="AG510" s="28" t="str">
        <f t="shared" si="125"/>
        <v/>
      </c>
    </row>
    <row r="511" spans="1:33" ht="12.75" customHeight="1" x14ac:dyDescent="0.25">
      <c r="A511" s="274">
        <f t="shared" si="126"/>
        <v>499</v>
      </c>
      <c r="B511" s="50"/>
      <c r="C511" s="631"/>
      <c r="D511" s="632"/>
      <c r="E511" s="631"/>
      <c r="F511" s="632"/>
      <c r="G511" s="316"/>
      <c r="H511" s="433"/>
      <c r="I511" s="216">
        <f t="shared" si="116"/>
        <v>0</v>
      </c>
      <c r="J511" s="50"/>
      <c r="K511" s="217"/>
      <c r="L511" s="51"/>
      <c r="M511" s="26">
        <f t="shared" si="127"/>
        <v>0</v>
      </c>
      <c r="N511" s="46" t="str">
        <f t="shared" si="112"/>
        <v xml:space="preserve"> </v>
      </c>
      <c r="O511" s="47">
        <f t="shared" si="118"/>
        <v>0</v>
      </c>
      <c r="P511" s="52"/>
      <c r="Q511" s="52"/>
      <c r="R511" s="215">
        <f t="shared" si="119"/>
        <v>0</v>
      </c>
      <c r="S511" s="228" t="str">
        <f t="shared" si="113"/>
        <v/>
      </c>
      <c r="T511" s="48" t="str">
        <f t="shared" si="120"/>
        <v/>
      </c>
      <c r="U511" s="320"/>
      <c r="V511" s="320"/>
      <c r="W511" s="320"/>
      <c r="X511" s="244"/>
      <c r="Z511" s="247">
        <f t="shared" si="121"/>
        <v>0</v>
      </c>
      <c r="AA511" s="30">
        <f t="shared" si="114"/>
        <v>0</v>
      </c>
      <c r="AB511" s="28">
        <f t="shared" si="122"/>
        <v>0</v>
      </c>
      <c r="AC511" s="28">
        <f t="shared" si="115"/>
        <v>0</v>
      </c>
      <c r="AE511" s="247" t="str">
        <f t="shared" si="123"/>
        <v/>
      </c>
      <c r="AF511" s="30" t="str">
        <f t="shared" si="124"/>
        <v/>
      </c>
      <c r="AG511" s="28" t="str">
        <f t="shared" si="125"/>
        <v/>
      </c>
    </row>
    <row r="512" spans="1:33" ht="12.75" customHeight="1" x14ac:dyDescent="0.25">
      <c r="A512" s="274">
        <f t="shared" si="126"/>
        <v>500</v>
      </c>
      <c r="B512" s="50"/>
      <c r="C512" s="631"/>
      <c r="D512" s="632"/>
      <c r="E512" s="631"/>
      <c r="F512" s="632"/>
      <c r="G512" s="316"/>
      <c r="H512" s="433"/>
      <c r="I512" s="216">
        <f t="shared" si="116"/>
        <v>0</v>
      </c>
      <c r="J512" s="50"/>
      <c r="K512" s="217"/>
      <c r="L512" s="51"/>
      <c r="M512" s="26">
        <f t="shared" si="127"/>
        <v>0</v>
      </c>
      <c r="N512" s="46" t="str">
        <f t="shared" si="112"/>
        <v xml:space="preserve"> </v>
      </c>
      <c r="O512" s="47">
        <f t="shared" si="118"/>
        <v>0</v>
      </c>
      <c r="P512" s="52"/>
      <c r="Q512" s="52"/>
      <c r="R512" s="215">
        <f t="shared" si="119"/>
        <v>0</v>
      </c>
      <c r="S512" s="228" t="str">
        <f t="shared" si="113"/>
        <v/>
      </c>
      <c r="T512" s="48" t="str">
        <f>IF(C512="Vacant","",IF(R512&gt;0,IF(R512&gt;O512,"Fail",""),""))</f>
        <v/>
      </c>
      <c r="U512" s="320"/>
      <c r="V512" s="320"/>
      <c r="W512" s="320"/>
      <c r="X512" s="244"/>
      <c r="Z512" s="247">
        <f t="shared" si="121"/>
        <v>0</v>
      </c>
      <c r="AA512" s="30">
        <f t="shared" si="114"/>
        <v>0</v>
      </c>
      <c r="AB512" s="28">
        <f t="shared" si="122"/>
        <v>0</v>
      </c>
      <c r="AC512" s="28">
        <f t="shared" si="115"/>
        <v>0</v>
      </c>
      <c r="AE512" s="247" t="str">
        <f t="shared" si="123"/>
        <v/>
      </c>
      <c r="AF512" s="30" t="str">
        <f t="shared" si="124"/>
        <v/>
      </c>
      <c r="AG512" s="28" t="str">
        <f t="shared" si="125"/>
        <v/>
      </c>
    </row>
    <row r="513" spans="2:22" ht="23.25" customHeight="1" x14ac:dyDescent="0.2">
      <c r="B513" s="202"/>
      <c r="C513" s="202"/>
      <c r="D513" s="202"/>
      <c r="E513" s="202"/>
      <c r="F513" s="203"/>
      <c r="G513" s="203"/>
      <c r="H513" s="21"/>
      <c r="I513" s="203"/>
      <c r="J513" s="204"/>
      <c r="K513" s="22"/>
      <c r="L513" s="22"/>
      <c r="M513" s="22"/>
      <c r="N513" s="205"/>
      <c r="O513" s="23"/>
      <c r="P513" s="24"/>
      <c r="Q513" s="25"/>
      <c r="R513" s="206"/>
      <c r="S513" s="206"/>
      <c r="T513" s="206"/>
      <c r="U513" s="15"/>
      <c r="V513" s="15"/>
    </row>
    <row r="514" spans="2:22" hidden="1" x14ac:dyDescent="0.2">
      <c r="B514" s="202"/>
      <c r="C514" s="202"/>
      <c r="D514" s="202"/>
      <c r="E514" s="202"/>
      <c r="F514" s="203"/>
      <c r="G514" s="203"/>
      <c r="H514" s="21"/>
      <c r="I514" s="203"/>
      <c r="J514" s="204"/>
      <c r="K514" s="22"/>
      <c r="L514" s="22"/>
      <c r="M514" s="22"/>
      <c r="N514" s="205"/>
      <c r="O514" s="23"/>
      <c r="P514" s="24"/>
      <c r="Q514" s="25"/>
      <c r="R514" s="206"/>
      <c r="S514" s="206"/>
      <c r="T514" s="206"/>
      <c r="U514" s="15"/>
      <c r="V514" s="15"/>
    </row>
    <row r="515" spans="2:22" hidden="1" x14ac:dyDescent="0.2">
      <c r="B515" s="202"/>
      <c r="C515" s="202"/>
      <c r="D515" s="202"/>
      <c r="E515" s="202"/>
      <c r="F515" s="203"/>
      <c r="G515" s="203"/>
      <c r="H515" s="21"/>
      <c r="I515" s="203"/>
      <c r="J515" s="204"/>
      <c r="K515" s="22"/>
      <c r="L515" s="22"/>
      <c r="M515" s="22"/>
      <c r="N515" s="205"/>
      <c r="O515" s="23"/>
      <c r="P515" s="24"/>
      <c r="Q515" s="25"/>
      <c r="R515" s="206"/>
      <c r="S515" s="206"/>
      <c r="T515" s="206"/>
      <c r="U515" s="15"/>
      <c r="V515" s="15"/>
    </row>
    <row r="516" spans="2:22" hidden="1" x14ac:dyDescent="0.2">
      <c r="B516" s="202"/>
      <c r="C516" s="202"/>
      <c r="D516" s="202"/>
      <c r="E516" s="202"/>
      <c r="F516" s="203"/>
      <c r="G516" s="203"/>
      <c r="H516" s="21"/>
      <c r="I516" s="203"/>
      <c r="J516" s="204"/>
      <c r="K516" s="22"/>
      <c r="L516" s="22"/>
      <c r="M516" s="22"/>
      <c r="N516" s="205"/>
      <c r="O516" s="23"/>
      <c r="P516" s="24"/>
      <c r="Q516" s="25"/>
      <c r="R516" s="206"/>
      <c r="S516" s="206"/>
      <c r="T516" s="206"/>
      <c r="U516" s="15"/>
      <c r="V516" s="15"/>
    </row>
    <row r="517" spans="2:22" hidden="1" x14ac:dyDescent="0.2">
      <c r="B517" s="202"/>
      <c r="C517" s="202"/>
      <c r="D517" s="202"/>
      <c r="E517" s="202"/>
      <c r="F517" s="203"/>
      <c r="G517" s="203"/>
      <c r="H517" s="21"/>
      <c r="I517" s="203"/>
      <c r="J517" s="204"/>
      <c r="K517" s="22"/>
      <c r="L517" s="22"/>
      <c r="M517" s="22"/>
      <c r="N517" s="205"/>
      <c r="O517" s="23"/>
      <c r="P517" s="24"/>
      <c r="Q517" s="25"/>
      <c r="R517" s="206"/>
      <c r="S517" s="206"/>
      <c r="T517" s="206"/>
      <c r="U517" s="15"/>
      <c r="V517" s="15"/>
    </row>
    <row r="518" spans="2:22" hidden="1" x14ac:dyDescent="0.2">
      <c r="B518" s="202"/>
      <c r="C518" s="202"/>
      <c r="D518" s="202"/>
      <c r="E518" s="202"/>
      <c r="F518" s="203"/>
      <c r="G518" s="203"/>
      <c r="H518" s="21"/>
      <c r="I518" s="203"/>
      <c r="J518" s="204"/>
      <c r="K518" s="22"/>
      <c r="L518" s="22"/>
      <c r="M518" s="22"/>
      <c r="N518" s="205"/>
      <c r="O518" s="23"/>
      <c r="P518" s="24"/>
      <c r="Q518" s="25"/>
      <c r="R518" s="206"/>
      <c r="S518" s="206"/>
      <c r="T518" s="206"/>
      <c r="U518" s="15"/>
      <c r="V518" s="15"/>
    </row>
    <row r="519" spans="2:22" hidden="1" x14ac:dyDescent="0.2">
      <c r="B519" s="202"/>
      <c r="C519" s="202"/>
      <c r="D519" s="202"/>
      <c r="E519" s="202"/>
      <c r="F519" s="203"/>
      <c r="G519" s="203"/>
      <c r="H519" s="21"/>
      <c r="I519" s="203"/>
      <c r="J519" s="204"/>
      <c r="K519" s="22"/>
      <c r="L519" s="22"/>
      <c r="M519" s="22"/>
      <c r="N519" s="205"/>
      <c r="O519" s="23"/>
      <c r="P519" s="24"/>
      <c r="Q519" s="25"/>
      <c r="R519" s="206"/>
      <c r="S519" s="206"/>
      <c r="T519" s="206"/>
      <c r="U519" s="15"/>
      <c r="V519" s="15"/>
    </row>
    <row r="520" spans="2:22" hidden="1" x14ac:dyDescent="0.2">
      <c r="B520" s="202"/>
      <c r="C520" s="202"/>
      <c r="D520" s="202"/>
      <c r="E520" s="202"/>
      <c r="F520" s="203"/>
      <c r="G520" s="203"/>
      <c r="H520" s="21"/>
      <c r="I520" s="203"/>
      <c r="J520" s="204"/>
      <c r="K520" s="22"/>
      <c r="L520" s="22"/>
      <c r="M520" s="22"/>
      <c r="N520" s="205"/>
      <c r="O520" s="23"/>
      <c r="P520" s="24"/>
      <c r="Q520" s="25"/>
      <c r="R520" s="206"/>
      <c r="S520" s="206"/>
      <c r="T520" s="206"/>
      <c r="U520" s="15"/>
      <c r="V520" s="15"/>
    </row>
    <row r="521" spans="2:22" hidden="1" x14ac:dyDescent="0.2">
      <c r="B521" s="202"/>
      <c r="C521" s="202"/>
      <c r="D521" s="202"/>
      <c r="E521" s="202"/>
      <c r="F521" s="203"/>
      <c r="G521" s="203"/>
      <c r="H521" s="21"/>
      <c r="I521" s="203"/>
      <c r="J521" s="204"/>
      <c r="K521" s="22"/>
      <c r="L521" s="22"/>
      <c r="M521" s="22"/>
      <c r="N521" s="205"/>
      <c r="O521" s="23"/>
      <c r="P521" s="24"/>
      <c r="Q521" s="25"/>
      <c r="R521" s="206"/>
      <c r="S521" s="206"/>
      <c r="T521" s="206"/>
      <c r="U521" s="15"/>
      <c r="V521" s="15"/>
    </row>
    <row r="522" spans="2:22" hidden="1" x14ac:dyDescent="0.2">
      <c r="B522" s="202"/>
      <c r="C522" s="202"/>
      <c r="D522" s="202"/>
      <c r="E522" s="202"/>
      <c r="F522" s="203"/>
      <c r="G522" s="203"/>
      <c r="H522" s="21"/>
      <c r="I522" s="203"/>
      <c r="J522" s="204"/>
      <c r="K522" s="22"/>
      <c r="L522" s="22"/>
      <c r="M522" s="22"/>
      <c r="N522" s="205"/>
      <c r="O522" s="23"/>
      <c r="P522" s="24"/>
      <c r="Q522" s="25"/>
      <c r="R522" s="206"/>
      <c r="S522" s="206"/>
      <c r="T522" s="206"/>
      <c r="U522" s="15"/>
      <c r="V522" s="15"/>
    </row>
    <row r="523" spans="2:22" hidden="1" x14ac:dyDescent="0.2">
      <c r="B523" s="202"/>
      <c r="C523" s="202"/>
      <c r="D523" s="202"/>
      <c r="E523" s="202"/>
      <c r="F523" s="203"/>
      <c r="G523" s="203"/>
      <c r="H523" s="21"/>
      <c r="I523" s="203"/>
      <c r="J523" s="204"/>
      <c r="K523" s="22"/>
      <c r="L523" s="22"/>
      <c r="M523" s="22"/>
      <c r="N523" s="205"/>
      <c r="O523" s="23"/>
      <c r="P523" s="24"/>
      <c r="Q523" s="25"/>
      <c r="R523" s="206"/>
      <c r="S523" s="206"/>
      <c r="T523" s="206"/>
      <c r="U523" s="15"/>
      <c r="V523" s="15"/>
    </row>
    <row r="524" spans="2:22" hidden="1" x14ac:dyDescent="0.2">
      <c r="B524" s="202"/>
      <c r="C524" s="202"/>
      <c r="D524" s="202"/>
      <c r="E524" s="202"/>
      <c r="F524" s="203"/>
      <c r="G524" s="203"/>
      <c r="H524" s="21"/>
      <c r="I524" s="203"/>
      <c r="J524" s="204"/>
      <c r="K524" s="22"/>
      <c r="L524" s="22"/>
      <c r="M524" s="22"/>
      <c r="N524" s="205"/>
      <c r="O524" s="23"/>
      <c r="P524" s="24"/>
      <c r="Q524" s="25"/>
      <c r="R524" s="206"/>
      <c r="S524" s="206"/>
      <c r="T524" s="206"/>
      <c r="U524" s="15"/>
      <c r="V524" s="15"/>
    </row>
    <row r="525" spans="2:22" hidden="1" x14ac:dyDescent="0.2">
      <c r="J525" s="11"/>
      <c r="R525" s="55"/>
    </row>
  </sheetData>
  <sheetProtection password="EAB6" sheet="1" formatCells="0" formatColumns="0" formatRows="0"/>
  <mergeCells count="1047">
    <mergeCell ref="C512:D512"/>
    <mergeCell ref="C502:D502"/>
    <mergeCell ref="C503:D503"/>
    <mergeCell ref="C504:D504"/>
    <mergeCell ref="C505:D505"/>
    <mergeCell ref="C492:D492"/>
    <mergeCell ref="C493:D493"/>
    <mergeCell ref="C499:D499"/>
    <mergeCell ref="C500:D500"/>
    <mergeCell ref="C495:D495"/>
    <mergeCell ref="C484:D484"/>
    <mergeCell ref="C485:D485"/>
    <mergeCell ref="C482:D482"/>
    <mergeCell ref="C511:D511"/>
    <mergeCell ref="C507:D507"/>
    <mergeCell ref="C506:D506"/>
    <mergeCell ref="C501:D501"/>
    <mergeCell ref="C508:D508"/>
    <mergeCell ref="C509:D509"/>
    <mergeCell ref="C510:D510"/>
    <mergeCell ref="C486:D486"/>
    <mergeCell ref="C487:D487"/>
    <mergeCell ref="C488:D488"/>
    <mergeCell ref="C489:D489"/>
    <mergeCell ref="C491:D491"/>
    <mergeCell ref="C494:D494"/>
    <mergeCell ref="C490:D490"/>
    <mergeCell ref="C483:D483"/>
    <mergeCell ref="C496:D496"/>
    <mergeCell ref="C497:D497"/>
    <mergeCell ref="C498:D498"/>
    <mergeCell ref="C476:D476"/>
    <mergeCell ref="C477:D477"/>
    <mergeCell ref="C478:D478"/>
    <mergeCell ref="C479:D479"/>
    <mergeCell ref="C480:D480"/>
    <mergeCell ref="C481:D481"/>
    <mergeCell ref="C462:D462"/>
    <mergeCell ref="C463:D463"/>
    <mergeCell ref="C464:D464"/>
    <mergeCell ref="C450:D450"/>
    <mergeCell ref="C451:D451"/>
    <mergeCell ref="C446:D446"/>
    <mergeCell ref="C447:D447"/>
    <mergeCell ref="C452:D452"/>
    <mergeCell ref="C453:D453"/>
    <mergeCell ref="C456:D456"/>
    <mergeCell ref="C457:D457"/>
    <mergeCell ref="C458:D458"/>
    <mergeCell ref="C459:D459"/>
    <mergeCell ref="C460:D460"/>
    <mergeCell ref="C461:D461"/>
    <mergeCell ref="C428:D428"/>
    <mergeCell ref="C429:D429"/>
    <mergeCell ref="C442:D442"/>
    <mergeCell ref="C443:D443"/>
    <mergeCell ref="C430:D430"/>
    <mergeCell ref="C466:D466"/>
    <mergeCell ref="C467:D467"/>
    <mergeCell ref="C472:D472"/>
    <mergeCell ref="C473:D473"/>
    <mergeCell ref="C444:D444"/>
    <mergeCell ref="C445:D445"/>
    <mergeCell ref="C448:D448"/>
    <mergeCell ref="C449:D449"/>
    <mergeCell ref="C454:D454"/>
    <mergeCell ref="C455:D455"/>
    <mergeCell ref="C431:D431"/>
    <mergeCell ref="C434:D434"/>
    <mergeCell ref="C435:D435"/>
    <mergeCell ref="C436:D436"/>
    <mergeCell ref="C437:D437"/>
    <mergeCell ref="C432:D432"/>
    <mergeCell ref="C433:D433"/>
    <mergeCell ref="C410:D410"/>
    <mergeCell ref="C411:D411"/>
    <mergeCell ref="C438:D438"/>
    <mergeCell ref="C439:D439"/>
    <mergeCell ref="C440:D440"/>
    <mergeCell ref="C441:D441"/>
    <mergeCell ref="C424:D424"/>
    <mergeCell ref="C425:D425"/>
    <mergeCell ref="C426:D426"/>
    <mergeCell ref="C427:D427"/>
    <mergeCell ref="C402:D402"/>
    <mergeCell ref="C403:D403"/>
    <mergeCell ref="C404:D404"/>
    <mergeCell ref="C405:D405"/>
    <mergeCell ref="C406:D406"/>
    <mergeCell ref="C407:D407"/>
    <mergeCell ref="C382:D382"/>
    <mergeCell ref="C383:D383"/>
    <mergeCell ref="C420:D420"/>
    <mergeCell ref="C421:D421"/>
    <mergeCell ref="C422:D422"/>
    <mergeCell ref="C423:D423"/>
    <mergeCell ref="C418:D418"/>
    <mergeCell ref="C419:D419"/>
    <mergeCell ref="C408:D408"/>
    <mergeCell ref="C409:D409"/>
    <mergeCell ref="C398:D398"/>
    <mergeCell ref="C399:D399"/>
    <mergeCell ref="C400:D400"/>
    <mergeCell ref="C401:D401"/>
    <mergeCell ref="C388:D388"/>
    <mergeCell ref="C389:D389"/>
    <mergeCell ref="C390:D390"/>
    <mergeCell ref="C391:D391"/>
    <mergeCell ref="C392:D392"/>
    <mergeCell ref="C393:D393"/>
    <mergeCell ref="C364:D364"/>
    <mergeCell ref="C365:D365"/>
    <mergeCell ref="C374:D374"/>
    <mergeCell ref="C375:D375"/>
    <mergeCell ref="C394:D394"/>
    <mergeCell ref="C395:D395"/>
    <mergeCell ref="C384:D384"/>
    <mergeCell ref="C385:D385"/>
    <mergeCell ref="C386:D386"/>
    <mergeCell ref="C387:D387"/>
    <mergeCell ref="C378:D378"/>
    <mergeCell ref="C379:D379"/>
    <mergeCell ref="C366:D366"/>
    <mergeCell ref="C367:D367"/>
    <mergeCell ref="C368:D368"/>
    <mergeCell ref="C369:D369"/>
    <mergeCell ref="C370:D370"/>
    <mergeCell ref="C371:D371"/>
    <mergeCell ref="C372:D372"/>
    <mergeCell ref="C373:D373"/>
    <mergeCell ref="C376:D376"/>
    <mergeCell ref="C377:D377"/>
    <mergeCell ref="C358:D358"/>
    <mergeCell ref="C359:D359"/>
    <mergeCell ref="C362:D362"/>
    <mergeCell ref="C363:D363"/>
    <mergeCell ref="C340:D340"/>
    <mergeCell ref="C341:D341"/>
    <mergeCell ref="C342:D342"/>
    <mergeCell ref="C343:D343"/>
    <mergeCell ref="C338:D338"/>
    <mergeCell ref="C339:D339"/>
    <mergeCell ref="C356:D356"/>
    <mergeCell ref="C357:D357"/>
    <mergeCell ref="C348:D348"/>
    <mergeCell ref="C349:D349"/>
    <mergeCell ref="C350:D350"/>
    <mergeCell ref="C351:D351"/>
    <mergeCell ref="C352:D352"/>
    <mergeCell ref="C353:D353"/>
    <mergeCell ref="C354:D354"/>
    <mergeCell ref="C355:D355"/>
    <mergeCell ref="C346:D346"/>
    <mergeCell ref="C347:D347"/>
    <mergeCell ref="C336:D336"/>
    <mergeCell ref="C337:D337"/>
    <mergeCell ref="C334:D334"/>
    <mergeCell ref="C335:D335"/>
    <mergeCell ref="C322:D322"/>
    <mergeCell ref="C323:D323"/>
    <mergeCell ref="C326:D326"/>
    <mergeCell ref="C327:D327"/>
    <mergeCell ref="C328:D328"/>
    <mergeCell ref="C329:D329"/>
    <mergeCell ref="C332:D332"/>
    <mergeCell ref="C333:D333"/>
    <mergeCell ref="C344:D344"/>
    <mergeCell ref="C345:D345"/>
    <mergeCell ref="C330:D330"/>
    <mergeCell ref="C331:D331"/>
    <mergeCell ref="C316:D316"/>
    <mergeCell ref="C317:D317"/>
    <mergeCell ref="C318:D318"/>
    <mergeCell ref="C319:D319"/>
    <mergeCell ref="C303:D303"/>
    <mergeCell ref="C308:D308"/>
    <mergeCell ref="C309:D309"/>
    <mergeCell ref="C286:D286"/>
    <mergeCell ref="C287:D287"/>
    <mergeCell ref="C304:D304"/>
    <mergeCell ref="C305:D305"/>
    <mergeCell ref="C306:D306"/>
    <mergeCell ref="C307:D307"/>
    <mergeCell ref="C294:D294"/>
    <mergeCell ref="C295:D295"/>
    <mergeCell ref="C296:D296"/>
    <mergeCell ref="C297:D297"/>
    <mergeCell ref="C298:D298"/>
    <mergeCell ref="C299:D299"/>
    <mergeCell ref="C324:D324"/>
    <mergeCell ref="C325:D325"/>
    <mergeCell ref="C320:D320"/>
    <mergeCell ref="C321:D321"/>
    <mergeCell ref="C313:D313"/>
    <mergeCell ref="C314:D314"/>
    <mergeCell ref="C315:D315"/>
    <mergeCell ref="C310:D310"/>
    <mergeCell ref="C311:D311"/>
    <mergeCell ref="C300:D300"/>
    <mergeCell ref="C301:D301"/>
    <mergeCell ref="C276:D276"/>
    <mergeCell ref="C277:D277"/>
    <mergeCell ref="C278:D278"/>
    <mergeCell ref="C279:D279"/>
    <mergeCell ref="C270:D270"/>
    <mergeCell ref="C271:D271"/>
    <mergeCell ref="C258:D258"/>
    <mergeCell ref="C259:D259"/>
    <mergeCell ref="C260:D260"/>
    <mergeCell ref="C261:D261"/>
    <mergeCell ref="C262:D262"/>
    <mergeCell ref="C263:D263"/>
    <mergeCell ref="C274:D274"/>
    <mergeCell ref="C275:D275"/>
    <mergeCell ref="C312:D312"/>
    <mergeCell ref="C264:D264"/>
    <mergeCell ref="C265:D265"/>
    <mergeCell ref="C268:D268"/>
    <mergeCell ref="C269:D269"/>
    <mergeCell ref="C290:D290"/>
    <mergeCell ref="C291:D291"/>
    <mergeCell ref="C292:D292"/>
    <mergeCell ref="C293:D293"/>
    <mergeCell ref="C280:D280"/>
    <mergeCell ref="C281:D281"/>
    <mergeCell ref="C282:D282"/>
    <mergeCell ref="C283:D283"/>
    <mergeCell ref="C284:D284"/>
    <mergeCell ref="C285:D285"/>
    <mergeCell ref="C288:D288"/>
    <mergeCell ref="C289:D289"/>
    <mergeCell ref="C302:D302"/>
    <mergeCell ref="C236:D236"/>
    <mergeCell ref="C237:D237"/>
    <mergeCell ref="C222:D222"/>
    <mergeCell ref="C223:D223"/>
    <mergeCell ref="C250:D250"/>
    <mergeCell ref="C251:D251"/>
    <mergeCell ref="C254:D254"/>
    <mergeCell ref="C255:D255"/>
    <mergeCell ref="C232:D232"/>
    <mergeCell ref="C233:D233"/>
    <mergeCell ref="C234:D234"/>
    <mergeCell ref="C235:D235"/>
    <mergeCell ref="C230:D230"/>
    <mergeCell ref="C231:D231"/>
    <mergeCell ref="C248:D248"/>
    <mergeCell ref="C249:D249"/>
    <mergeCell ref="C240:D240"/>
    <mergeCell ref="C241:D241"/>
    <mergeCell ref="C242:D242"/>
    <mergeCell ref="C243:D243"/>
    <mergeCell ref="C216:D216"/>
    <mergeCell ref="C217:D217"/>
    <mergeCell ref="C212:D212"/>
    <mergeCell ref="C213:D213"/>
    <mergeCell ref="C206:D206"/>
    <mergeCell ref="C207:D207"/>
    <mergeCell ref="C202:D202"/>
    <mergeCell ref="C203:D203"/>
    <mergeCell ref="C192:D192"/>
    <mergeCell ref="C193:D193"/>
    <mergeCell ref="C201:D201"/>
    <mergeCell ref="C257:D257"/>
    <mergeCell ref="C266:D266"/>
    <mergeCell ref="C267:D267"/>
    <mergeCell ref="C244:D244"/>
    <mergeCell ref="C245:D245"/>
    <mergeCell ref="C246:D246"/>
    <mergeCell ref="C247:D247"/>
    <mergeCell ref="C238:D238"/>
    <mergeCell ref="C239:D239"/>
    <mergeCell ref="C228:D228"/>
    <mergeCell ref="C229:D229"/>
    <mergeCell ref="C226:D226"/>
    <mergeCell ref="C227:D227"/>
    <mergeCell ref="C214:D214"/>
    <mergeCell ref="C215:D215"/>
    <mergeCell ref="C218:D218"/>
    <mergeCell ref="C219:D219"/>
    <mergeCell ref="C220:D220"/>
    <mergeCell ref="C221:D221"/>
    <mergeCell ref="C224:D224"/>
    <mergeCell ref="C225:D225"/>
    <mergeCell ref="C194:D194"/>
    <mergeCell ref="C195:D195"/>
    <mergeCell ref="C200:D200"/>
    <mergeCell ref="C208:D208"/>
    <mergeCell ref="C209:D209"/>
    <mergeCell ref="C210:D210"/>
    <mergeCell ref="C211:D211"/>
    <mergeCell ref="C196:D196"/>
    <mergeCell ref="C197:D197"/>
    <mergeCell ref="C198:D198"/>
    <mergeCell ref="C199:D199"/>
    <mergeCell ref="C186:D186"/>
    <mergeCell ref="C187:D187"/>
    <mergeCell ref="C188:D188"/>
    <mergeCell ref="C189:D189"/>
    <mergeCell ref="C190:D190"/>
    <mergeCell ref="C191:D191"/>
    <mergeCell ref="C156:D156"/>
    <mergeCell ref="C157:D157"/>
    <mergeCell ref="C160:D160"/>
    <mergeCell ref="C161:D161"/>
    <mergeCell ref="C142:D142"/>
    <mergeCell ref="C143:D143"/>
    <mergeCell ref="C146:D146"/>
    <mergeCell ref="C147:D147"/>
    <mergeCell ref="C148:D148"/>
    <mergeCell ref="C149:D149"/>
    <mergeCell ref="C166:D166"/>
    <mergeCell ref="C167:D167"/>
    <mergeCell ref="C204:D204"/>
    <mergeCell ref="C205:D205"/>
    <mergeCell ref="C168:D168"/>
    <mergeCell ref="C169:D169"/>
    <mergeCell ref="C170:D170"/>
    <mergeCell ref="C171:D171"/>
    <mergeCell ref="C182:D182"/>
    <mergeCell ref="C183:D183"/>
    <mergeCell ref="C184:D184"/>
    <mergeCell ref="C185:D185"/>
    <mergeCell ref="C172:D172"/>
    <mergeCell ref="C173:D173"/>
    <mergeCell ref="C174:D174"/>
    <mergeCell ref="C175:D175"/>
    <mergeCell ref="C176:D176"/>
    <mergeCell ref="C177:D177"/>
    <mergeCell ref="C178:D178"/>
    <mergeCell ref="C179:D179"/>
    <mergeCell ref="C180:D180"/>
    <mergeCell ref="C181:D181"/>
    <mergeCell ref="C126:D126"/>
    <mergeCell ref="C127:D127"/>
    <mergeCell ref="C122:D122"/>
    <mergeCell ref="C123:D123"/>
    <mergeCell ref="C128:D128"/>
    <mergeCell ref="C129:D129"/>
    <mergeCell ref="C120:D120"/>
    <mergeCell ref="C121:D121"/>
    <mergeCell ref="C140:D140"/>
    <mergeCell ref="C141:D141"/>
    <mergeCell ref="C132:D132"/>
    <mergeCell ref="C133:D133"/>
    <mergeCell ref="C134:D134"/>
    <mergeCell ref="C135:D135"/>
    <mergeCell ref="C124:D124"/>
    <mergeCell ref="C125:D125"/>
    <mergeCell ref="C136:D136"/>
    <mergeCell ref="C137:D137"/>
    <mergeCell ref="C138:D138"/>
    <mergeCell ref="C139:D139"/>
    <mergeCell ref="C130:D130"/>
    <mergeCell ref="C131:D131"/>
    <mergeCell ref="C99:D99"/>
    <mergeCell ref="C94:D94"/>
    <mergeCell ref="C117:D117"/>
    <mergeCell ref="C118:D118"/>
    <mergeCell ref="C119:D119"/>
    <mergeCell ref="C106:D106"/>
    <mergeCell ref="C107:D107"/>
    <mergeCell ref="C110:D110"/>
    <mergeCell ref="C111:D111"/>
    <mergeCell ref="C112:D112"/>
    <mergeCell ref="C116:D116"/>
    <mergeCell ref="C100:D100"/>
    <mergeCell ref="C101:D101"/>
    <mergeCell ref="C102:D102"/>
    <mergeCell ref="C103:D103"/>
    <mergeCell ref="C104:D104"/>
    <mergeCell ref="C105:D105"/>
    <mergeCell ref="C113:D113"/>
    <mergeCell ref="C95:D95"/>
    <mergeCell ref="C108:D108"/>
    <mergeCell ref="C109:D109"/>
    <mergeCell ref="C114:D114"/>
    <mergeCell ref="C115:D115"/>
    <mergeCell ref="C84:D84"/>
    <mergeCell ref="C85:D85"/>
    <mergeCell ref="C88:D88"/>
    <mergeCell ref="C89:D89"/>
    <mergeCell ref="C90:D90"/>
    <mergeCell ref="C91:D91"/>
    <mergeCell ref="C86:D86"/>
    <mergeCell ref="C92:D92"/>
    <mergeCell ref="C93:D93"/>
    <mergeCell ref="C96:D96"/>
    <mergeCell ref="C97:D97"/>
    <mergeCell ref="C98:D98"/>
    <mergeCell ref="C78:D78"/>
    <mergeCell ref="C79:D79"/>
    <mergeCell ref="C80:D80"/>
    <mergeCell ref="C81:D81"/>
    <mergeCell ref="C82:D82"/>
    <mergeCell ref="C83:D83"/>
    <mergeCell ref="C87:D87"/>
    <mergeCell ref="C77:D77"/>
    <mergeCell ref="C63:D63"/>
    <mergeCell ref="C64:D64"/>
    <mergeCell ref="C65:D65"/>
    <mergeCell ref="C66:D66"/>
    <mergeCell ref="C67:D67"/>
    <mergeCell ref="C68:D68"/>
    <mergeCell ref="C70:D70"/>
    <mergeCell ref="C71:D71"/>
    <mergeCell ref="C74:D74"/>
    <mergeCell ref="C76:D76"/>
    <mergeCell ref="C56:D56"/>
    <mergeCell ref="C57:D57"/>
    <mergeCell ref="C60:D60"/>
    <mergeCell ref="C61:D61"/>
    <mergeCell ref="C62:D62"/>
    <mergeCell ref="C58:D58"/>
    <mergeCell ref="C59:D59"/>
    <mergeCell ref="C72:D72"/>
    <mergeCell ref="C73:D73"/>
    <mergeCell ref="C46:D46"/>
    <mergeCell ref="C47:D47"/>
    <mergeCell ref="C48:D48"/>
    <mergeCell ref="C31:D31"/>
    <mergeCell ref="C32:D32"/>
    <mergeCell ref="C33:D33"/>
    <mergeCell ref="C34:D34"/>
    <mergeCell ref="C35:D35"/>
    <mergeCell ref="C36:D36"/>
    <mergeCell ref="C45:D45"/>
    <mergeCell ref="E496:F496"/>
    <mergeCell ref="E500:F500"/>
    <mergeCell ref="C49:D49"/>
    <mergeCell ref="C50:D50"/>
    <mergeCell ref="C52:D52"/>
    <mergeCell ref="C53:D53"/>
    <mergeCell ref="C54:D54"/>
    <mergeCell ref="C55:D55"/>
    <mergeCell ref="C51:D51"/>
    <mergeCell ref="C75:D75"/>
    <mergeCell ref="E456:F456"/>
    <mergeCell ref="E457:F457"/>
    <mergeCell ref="E464:F464"/>
    <mergeCell ref="E465:F465"/>
    <mergeCell ref="E460:F460"/>
    <mergeCell ref="E461:F461"/>
    <mergeCell ref="E418:F418"/>
    <mergeCell ref="E419:F419"/>
    <mergeCell ref="E422:F422"/>
    <mergeCell ref="E423:F423"/>
    <mergeCell ref="E408:F408"/>
    <mergeCell ref="E409:F409"/>
    <mergeCell ref="E503:F503"/>
    <mergeCell ref="E504:F504"/>
    <mergeCell ref="E505:F505"/>
    <mergeCell ref="E506:F506"/>
    <mergeCell ref="E507:F507"/>
    <mergeCell ref="E508:F508"/>
    <mergeCell ref="E509:F509"/>
    <mergeCell ref="E510:F510"/>
    <mergeCell ref="E511:F511"/>
    <mergeCell ref="E512:F512"/>
    <mergeCell ref="C13:D13"/>
    <mergeCell ref="C14:D14"/>
    <mergeCell ref="C15:D15"/>
    <mergeCell ref="C16:D16"/>
    <mergeCell ref="C17:D17"/>
    <mergeCell ref="C18:D18"/>
    <mergeCell ref="C43:D43"/>
    <mergeCell ref="C44:D44"/>
    <mergeCell ref="C19:D19"/>
    <mergeCell ref="C20:D20"/>
    <mergeCell ref="C21:D21"/>
    <mergeCell ref="C22:D22"/>
    <mergeCell ref="C23:D23"/>
    <mergeCell ref="C24:D24"/>
    <mergeCell ref="C25:D25"/>
    <mergeCell ref="C26:D26"/>
    <mergeCell ref="C27:D27"/>
    <mergeCell ref="C28:D28"/>
    <mergeCell ref="C29:D29"/>
    <mergeCell ref="C30:D30"/>
    <mergeCell ref="E487:F487"/>
    <mergeCell ref="E482:F482"/>
    <mergeCell ref="E501:F501"/>
    <mergeCell ref="E502:F502"/>
    <mergeCell ref="E480:F480"/>
    <mergeCell ref="E481:F481"/>
    <mergeCell ref="E491:F491"/>
    <mergeCell ref="E492:F492"/>
    <mergeCell ref="E498:F498"/>
    <mergeCell ref="E499:F499"/>
    <mergeCell ref="E493:F493"/>
    <mergeCell ref="E497:F497"/>
    <mergeCell ref="E494:F494"/>
    <mergeCell ref="E495:F495"/>
    <mergeCell ref="E426:F426"/>
    <mergeCell ref="E427:F427"/>
    <mergeCell ref="E432:F432"/>
    <mergeCell ref="E433:F433"/>
    <mergeCell ref="E444:F444"/>
    <mergeCell ref="E445:F445"/>
    <mergeCell ref="E430:F430"/>
    <mergeCell ref="E431:F431"/>
    <mergeCell ref="E437:F437"/>
    <mergeCell ref="E438:F438"/>
    <mergeCell ref="E439:F439"/>
    <mergeCell ref="E440:F440"/>
    <mergeCell ref="E441:F441"/>
    <mergeCell ref="E434:F434"/>
    <mergeCell ref="E435:F435"/>
    <mergeCell ref="E449:F449"/>
    <mergeCell ref="E450:F450"/>
    <mergeCell ref="E451:F451"/>
    <mergeCell ref="E454:F454"/>
    <mergeCell ref="E455:F455"/>
    <mergeCell ref="E416:F416"/>
    <mergeCell ref="E417:F417"/>
    <mergeCell ref="E410:F410"/>
    <mergeCell ref="E411:F411"/>
    <mergeCell ref="E446:F446"/>
    <mergeCell ref="E447:F447"/>
    <mergeCell ref="E382:F382"/>
    <mergeCell ref="E383:F383"/>
    <mergeCell ref="E394:F394"/>
    <mergeCell ref="E395:F395"/>
    <mergeCell ref="E424:F424"/>
    <mergeCell ref="E425:F425"/>
    <mergeCell ref="E406:F406"/>
    <mergeCell ref="E407:F407"/>
    <mergeCell ref="E374:F374"/>
    <mergeCell ref="E375:F375"/>
    <mergeCell ref="E442:F442"/>
    <mergeCell ref="E443:F443"/>
    <mergeCell ref="E420:F420"/>
    <mergeCell ref="E421:F421"/>
    <mergeCell ref="E428:F428"/>
    <mergeCell ref="E429:F429"/>
    <mergeCell ref="E380:F380"/>
    <mergeCell ref="E381:F381"/>
    <mergeCell ref="E376:F376"/>
    <mergeCell ref="E377:F377"/>
    <mergeCell ref="E378:F378"/>
    <mergeCell ref="E379:F379"/>
    <mergeCell ref="E392:F392"/>
    <mergeCell ref="E393:F393"/>
    <mergeCell ref="E386:F386"/>
    <mergeCell ref="E387:F387"/>
    <mergeCell ref="E384:F384"/>
    <mergeCell ref="E385:F385"/>
    <mergeCell ref="E370:F370"/>
    <mergeCell ref="E371:F371"/>
    <mergeCell ref="E372:F372"/>
    <mergeCell ref="E373:F373"/>
    <mergeCell ref="E358:F358"/>
    <mergeCell ref="E359:F359"/>
    <mergeCell ref="E350:F350"/>
    <mergeCell ref="E351:F351"/>
    <mergeCell ref="E334:F334"/>
    <mergeCell ref="E335:F335"/>
    <mergeCell ref="E336:F336"/>
    <mergeCell ref="E337:F337"/>
    <mergeCell ref="E344:F344"/>
    <mergeCell ref="E345:F345"/>
    <mergeCell ref="E367:F367"/>
    <mergeCell ref="E368:F368"/>
    <mergeCell ref="E369:F369"/>
    <mergeCell ref="E348:F348"/>
    <mergeCell ref="E349:F349"/>
    <mergeCell ref="E356:F356"/>
    <mergeCell ref="E357:F357"/>
    <mergeCell ref="E340:F340"/>
    <mergeCell ref="E341:F341"/>
    <mergeCell ref="E342:F342"/>
    <mergeCell ref="E343:F343"/>
    <mergeCell ref="E346:F346"/>
    <mergeCell ref="E347:F347"/>
    <mergeCell ref="E338:F338"/>
    <mergeCell ref="E339:F339"/>
    <mergeCell ref="E276:F276"/>
    <mergeCell ref="E277:F277"/>
    <mergeCell ref="E322:F322"/>
    <mergeCell ref="E323:F323"/>
    <mergeCell ref="E314:F314"/>
    <mergeCell ref="E315:F315"/>
    <mergeCell ref="E298:F298"/>
    <mergeCell ref="E299:F299"/>
    <mergeCell ref="E300:F300"/>
    <mergeCell ref="E301:F301"/>
    <mergeCell ref="E308:F308"/>
    <mergeCell ref="E309:F309"/>
    <mergeCell ref="E332:F332"/>
    <mergeCell ref="E333:F333"/>
    <mergeCell ref="E326:F326"/>
    <mergeCell ref="E327:F327"/>
    <mergeCell ref="E324:F324"/>
    <mergeCell ref="E325:F325"/>
    <mergeCell ref="E328:F328"/>
    <mergeCell ref="E329:F329"/>
    <mergeCell ref="E330:F330"/>
    <mergeCell ref="E331:F331"/>
    <mergeCell ref="E321:F321"/>
    <mergeCell ref="E304:F304"/>
    <mergeCell ref="E305:F305"/>
    <mergeCell ref="E306:F306"/>
    <mergeCell ref="E307:F307"/>
    <mergeCell ref="E284:F284"/>
    <mergeCell ref="E285:F285"/>
    <mergeCell ref="E286:F286"/>
    <mergeCell ref="E287:F287"/>
    <mergeCell ref="E278:F278"/>
    <mergeCell ref="E279:F279"/>
    <mergeCell ref="E316:F316"/>
    <mergeCell ref="E317:F317"/>
    <mergeCell ref="E318:F318"/>
    <mergeCell ref="E319:F319"/>
    <mergeCell ref="E290:F290"/>
    <mergeCell ref="E291:F291"/>
    <mergeCell ref="E280:F280"/>
    <mergeCell ref="E281:F281"/>
    <mergeCell ref="E282:F282"/>
    <mergeCell ref="E283:F283"/>
    <mergeCell ref="E302:F302"/>
    <mergeCell ref="E303:F303"/>
    <mergeCell ref="E293:F293"/>
    <mergeCell ref="E294:F294"/>
    <mergeCell ref="E295:F295"/>
    <mergeCell ref="E296:F296"/>
    <mergeCell ref="E297:F297"/>
    <mergeCell ref="E242:F242"/>
    <mergeCell ref="E243:F243"/>
    <mergeCell ref="E226:F226"/>
    <mergeCell ref="E227:F227"/>
    <mergeCell ref="E228:F228"/>
    <mergeCell ref="E229:F229"/>
    <mergeCell ref="E236:F236"/>
    <mergeCell ref="E237:F237"/>
    <mergeCell ref="E274:F274"/>
    <mergeCell ref="E275:F275"/>
    <mergeCell ref="E266:F266"/>
    <mergeCell ref="E267:F267"/>
    <mergeCell ref="E312:F312"/>
    <mergeCell ref="E313:F313"/>
    <mergeCell ref="E320:F320"/>
    <mergeCell ref="E240:F240"/>
    <mergeCell ref="E241:F241"/>
    <mergeCell ref="E248:F248"/>
    <mergeCell ref="E249:F249"/>
    <mergeCell ref="E232:F232"/>
    <mergeCell ref="E233:F233"/>
    <mergeCell ref="E234:F234"/>
    <mergeCell ref="E235:F235"/>
    <mergeCell ref="E238:F238"/>
    <mergeCell ref="E239:F239"/>
    <mergeCell ref="E230:F230"/>
    <mergeCell ref="E231:F231"/>
    <mergeCell ref="E288:F288"/>
    <mergeCell ref="E289:F289"/>
    <mergeCell ref="E292:F292"/>
    <mergeCell ref="E272:F272"/>
    <mergeCell ref="E273:F273"/>
    <mergeCell ref="E214:F214"/>
    <mergeCell ref="E215:F215"/>
    <mergeCell ref="E206:F206"/>
    <mergeCell ref="E207:F207"/>
    <mergeCell ref="E190:F190"/>
    <mergeCell ref="E191:F191"/>
    <mergeCell ref="E192:F192"/>
    <mergeCell ref="E193:F193"/>
    <mergeCell ref="E200:F200"/>
    <mergeCell ref="E201:F201"/>
    <mergeCell ref="E224:F224"/>
    <mergeCell ref="E225:F225"/>
    <mergeCell ref="E218:F218"/>
    <mergeCell ref="E219:F219"/>
    <mergeCell ref="E216:F216"/>
    <mergeCell ref="E217:F217"/>
    <mergeCell ref="E220:F220"/>
    <mergeCell ref="E221:F221"/>
    <mergeCell ref="E222:F222"/>
    <mergeCell ref="E223:F223"/>
    <mergeCell ref="E204:F204"/>
    <mergeCell ref="E205:F205"/>
    <mergeCell ref="E212:F212"/>
    <mergeCell ref="E213:F213"/>
    <mergeCell ref="E196:F196"/>
    <mergeCell ref="E197:F197"/>
    <mergeCell ref="E198:F198"/>
    <mergeCell ref="E199:F199"/>
    <mergeCell ref="E211:F211"/>
    <mergeCell ref="E176:F176"/>
    <mergeCell ref="E177:F177"/>
    <mergeCell ref="E178:F178"/>
    <mergeCell ref="E179:F179"/>
    <mergeCell ref="E170:F170"/>
    <mergeCell ref="E171:F171"/>
    <mergeCell ref="E202:F202"/>
    <mergeCell ref="E203:F203"/>
    <mergeCell ref="E208:F208"/>
    <mergeCell ref="E209:F209"/>
    <mergeCell ref="E210:F210"/>
    <mergeCell ref="E182:F182"/>
    <mergeCell ref="E183:F183"/>
    <mergeCell ref="E172:F172"/>
    <mergeCell ref="E173:F173"/>
    <mergeCell ref="E194:F194"/>
    <mergeCell ref="E195:F195"/>
    <mergeCell ref="E181:F181"/>
    <mergeCell ref="E184:F184"/>
    <mergeCell ref="E185:F185"/>
    <mergeCell ref="E186:F186"/>
    <mergeCell ref="E187:F187"/>
    <mergeCell ref="E188:F188"/>
    <mergeCell ref="E189:F189"/>
    <mergeCell ref="E122:F122"/>
    <mergeCell ref="E123:F123"/>
    <mergeCell ref="E168:F168"/>
    <mergeCell ref="E169:F169"/>
    <mergeCell ref="E154:F154"/>
    <mergeCell ref="E155:F155"/>
    <mergeCell ref="E156:F156"/>
    <mergeCell ref="E157:F157"/>
    <mergeCell ref="E142:F142"/>
    <mergeCell ref="E143:F143"/>
    <mergeCell ref="E134:F134"/>
    <mergeCell ref="E135:F135"/>
    <mergeCell ref="E118:F118"/>
    <mergeCell ref="E119:F119"/>
    <mergeCell ref="E120:F120"/>
    <mergeCell ref="E121:F121"/>
    <mergeCell ref="E128:F128"/>
    <mergeCell ref="E129:F129"/>
    <mergeCell ref="E166:F166"/>
    <mergeCell ref="E167:F167"/>
    <mergeCell ref="E158:F158"/>
    <mergeCell ref="E159:F159"/>
    <mergeCell ref="E132:F132"/>
    <mergeCell ref="E133:F133"/>
    <mergeCell ref="E140:F140"/>
    <mergeCell ref="E141:F141"/>
    <mergeCell ref="E124:F124"/>
    <mergeCell ref="E125:F125"/>
    <mergeCell ref="E126:F126"/>
    <mergeCell ref="E127:F127"/>
    <mergeCell ref="E130:F130"/>
    <mergeCell ref="E131:F131"/>
    <mergeCell ref="E106:F106"/>
    <mergeCell ref="E107:F107"/>
    <mergeCell ref="E98:F98"/>
    <mergeCell ref="E99:F99"/>
    <mergeCell ref="E82:F82"/>
    <mergeCell ref="E83:F83"/>
    <mergeCell ref="E84:F84"/>
    <mergeCell ref="E85:F85"/>
    <mergeCell ref="E92:F92"/>
    <mergeCell ref="E93:F93"/>
    <mergeCell ref="E116:F116"/>
    <mergeCell ref="E117:F117"/>
    <mergeCell ref="E110:F110"/>
    <mergeCell ref="E111:F111"/>
    <mergeCell ref="E108:F108"/>
    <mergeCell ref="E109:F109"/>
    <mergeCell ref="E112:F112"/>
    <mergeCell ref="E113:F113"/>
    <mergeCell ref="E114:F114"/>
    <mergeCell ref="E115:F115"/>
    <mergeCell ref="E100:F100"/>
    <mergeCell ref="E101:F101"/>
    <mergeCell ref="E462:F462"/>
    <mergeCell ref="E458:F458"/>
    <mergeCell ref="E459:F459"/>
    <mergeCell ref="E452:F452"/>
    <mergeCell ref="E453:F453"/>
    <mergeCell ref="E448:F448"/>
    <mergeCell ref="E34:F34"/>
    <mergeCell ref="E35:F35"/>
    <mergeCell ref="E28:F28"/>
    <mergeCell ref="E29:F29"/>
    <mergeCell ref="E30:F30"/>
    <mergeCell ref="E31:F31"/>
    <mergeCell ref="E436:F436"/>
    <mergeCell ref="E398:F398"/>
    <mergeCell ref="E399:F399"/>
    <mergeCell ref="C465:D465"/>
    <mergeCell ref="E484:F484"/>
    <mergeCell ref="E477:F477"/>
    <mergeCell ref="E478:F478"/>
    <mergeCell ref="E463:F463"/>
    <mergeCell ref="E479:F479"/>
    <mergeCell ref="E466:F466"/>
    <mergeCell ref="E467:F467"/>
    <mergeCell ref="C474:D474"/>
    <mergeCell ref="C475:D475"/>
    <mergeCell ref="C412:D412"/>
    <mergeCell ref="C413:D413"/>
    <mergeCell ref="C414:D414"/>
    <mergeCell ref="C415:D415"/>
    <mergeCell ref="E364:F364"/>
    <mergeCell ref="E365:F365"/>
    <mergeCell ref="E366:F366"/>
    <mergeCell ref="E485:F485"/>
    <mergeCell ref="E486:F486"/>
    <mergeCell ref="E468:F468"/>
    <mergeCell ref="E469:F469"/>
    <mergeCell ref="C470:D470"/>
    <mergeCell ref="C471:D471"/>
    <mergeCell ref="E472:F472"/>
    <mergeCell ref="E473:F473"/>
    <mergeCell ref="E476:F476"/>
    <mergeCell ref="E483:F483"/>
    <mergeCell ref="E18:F18"/>
    <mergeCell ref="C468:D468"/>
    <mergeCell ref="C469:D469"/>
    <mergeCell ref="E488:F488"/>
    <mergeCell ref="E489:F489"/>
    <mergeCell ref="E490:F490"/>
    <mergeCell ref="E474:F474"/>
    <mergeCell ref="E475:F475"/>
    <mergeCell ref="E470:F470"/>
    <mergeCell ref="E471:F471"/>
    <mergeCell ref="E400:F400"/>
    <mergeCell ref="E401:F401"/>
    <mergeCell ref="E402:F402"/>
    <mergeCell ref="E403:F403"/>
    <mergeCell ref="E404:F404"/>
    <mergeCell ref="E405:F405"/>
    <mergeCell ref="C416:D416"/>
    <mergeCell ref="C417:D417"/>
    <mergeCell ref="E412:F412"/>
    <mergeCell ref="E413:F413"/>
    <mergeCell ref="E414:F414"/>
    <mergeCell ref="E415:F415"/>
    <mergeCell ref="E16:F16"/>
    <mergeCell ref="E17:F17"/>
    <mergeCell ref="E13:F13"/>
    <mergeCell ref="E14:F14"/>
    <mergeCell ref="E15:F15"/>
    <mergeCell ref="A9:T9"/>
    <mergeCell ref="C396:D396"/>
    <mergeCell ref="C397:D397"/>
    <mergeCell ref="E388:F388"/>
    <mergeCell ref="E389:F389"/>
    <mergeCell ref="E390:F390"/>
    <mergeCell ref="E391:F391"/>
    <mergeCell ref="E396:F396"/>
    <mergeCell ref="E397:F397"/>
    <mergeCell ref="E362:F362"/>
    <mergeCell ref="E363:F363"/>
    <mergeCell ref="C360:D360"/>
    <mergeCell ref="C361:D361"/>
    <mergeCell ref="E352:F352"/>
    <mergeCell ref="E353:F353"/>
    <mergeCell ref="E354:F354"/>
    <mergeCell ref="E355:F355"/>
    <mergeCell ref="E360:F360"/>
    <mergeCell ref="E361:F361"/>
    <mergeCell ref="E310:F310"/>
    <mergeCell ref="E311:F311"/>
    <mergeCell ref="C380:D380"/>
    <mergeCell ref="C381:D381"/>
    <mergeCell ref="E50:F50"/>
    <mergeCell ref="E51:F51"/>
    <mergeCell ref="E96:F96"/>
    <mergeCell ref="E97:F97"/>
    <mergeCell ref="E254:F254"/>
    <mergeCell ref="E255:F255"/>
    <mergeCell ref="C252:D252"/>
    <mergeCell ref="C253:D253"/>
    <mergeCell ref="E244:F244"/>
    <mergeCell ref="E245:F245"/>
    <mergeCell ref="E246:F246"/>
    <mergeCell ref="E247:F247"/>
    <mergeCell ref="E252:F252"/>
    <mergeCell ref="E253:F253"/>
    <mergeCell ref="C272:D272"/>
    <mergeCell ref="C273:D273"/>
    <mergeCell ref="E256:F256"/>
    <mergeCell ref="E257:F257"/>
    <mergeCell ref="E258:F258"/>
    <mergeCell ref="E259:F259"/>
    <mergeCell ref="E260:F260"/>
    <mergeCell ref="E261:F261"/>
    <mergeCell ref="E262:F262"/>
    <mergeCell ref="E263:F263"/>
    <mergeCell ref="E264:F264"/>
    <mergeCell ref="E265:F265"/>
    <mergeCell ref="E250:F250"/>
    <mergeCell ref="E251:F251"/>
    <mergeCell ref="E268:F268"/>
    <mergeCell ref="E269:F269"/>
    <mergeCell ref="E270:F270"/>
    <mergeCell ref="E271:F271"/>
    <mergeCell ref="C256:D256"/>
    <mergeCell ref="C144:D144"/>
    <mergeCell ref="C145:D145"/>
    <mergeCell ref="E136:F136"/>
    <mergeCell ref="E137:F137"/>
    <mergeCell ref="E138:F138"/>
    <mergeCell ref="E139:F139"/>
    <mergeCell ref="E144:F144"/>
    <mergeCell ref="E145:F145"/>
    <mergeCell ref="C164:D164"/>
    <mergeCell ref="C165:D165"/>
    <mergeCell ref="E148:F148"/>
    <mergeCell ref="E149:F149"/>
    <mergeCell ref="E150:F150"/>
    <mergeCell ref="E151:F151"/>
    <mergeCell ref="E152:F152"/>
    <mergeCell ref="E153:F153"/>
    <mergeCell ref="C162:D162"/>
    <mergeCell ref="C163:D163"/>
    <mergeCell ref="C150:D150"/>
    <mergeCell ref="C151:D151"/>
    <mergeCell ref="C152:D152"/>
    <mergeCell ref="C153:D153"/>
    <mergeCell ref="C154:D154"/>
    <mergeCell ref="E164:F164"/>
    <mergeCell ref="E165:F165"/>
    <mergeCell ref="E160:F160"/>
    <mergeCell ref="E161:F161"/>
    <mergeCell ref="E162:F162"/>
    <mergeCell ref="E163:F163"/>
    <mergeCell ref="C155:D155"/>
    <mergeCell ref="C158:D158"/>
    <mergeCell ref="C159:D159"/>
    <mergeCell ref="E64:F64"/>
    <mergeCell ref="E65:F65"/>
    <mergeCell ref="E66:F66"/>
    <mergeCell ref="E67:F67"/>
    <mergeCell ref="E73:F73"/>
    <mergeCell ref="C69:D69"/>
    <mergeCell ref="E76:F76"/>
    <mergeCell ref="E77:F77"/>
    <mergeCell ref="E78:F78"/>
    <mergeCell ref="E79:F79"/>
    <mergeCell ref="E80:F80"/>
    <mergeCell ref="E81:F81"/>
    <mergeCell ref="E174:F174"/>
    <mergeCell ref="E175:F175"/>
    <mergeCell ref="E180:F180"/>
    <mergeCell ref="E104:F104"/>
    <mergeCell ref="E105:F105"/>
    <mergeCell ref="E88:F88"/>
    <mergeCell ref="E89:F89"/>
    <mergeCell ref="E90:F90"/>
    <mergeCell ref="E91:F91"/>
    <mergeCell ref="E68:F68"/>
    <mergeCell ref="E69:F69"/>
    <mergeCell ref="E70:F70"/>
    <mergeCell ref="E71:F71"/>
    <mergeCell ref="E72:F72"/>
    <mergeCell ref="E94:F94"/>
    <mergeCell ref="E95:F95"/>
    <mergeCell ref="E86:F86"/>
    <mergeCell ref="E87:F87"/>
    <mergeCell ref="E146:F146"/>
    <mergeCell ref="E147:F147"/>
    <mergeCell ref="E27:F27"/>
    <mergeCell ref="E32:F32"/>
    <mergeCell ref="E33:F33"/>
    <mergeCell ref="E44:F44"/>
    <mergeCell ref="E45:F45"/>
    <mergeCell ref="E19:F19"/>
    <mergeCell ref="E46:F46"/>
    <mergeCell ref="E38:F38"/>
    <mergeCell ref="E39:F39"/>
    <mergeCell ref="E20:F20"/>
    <mergeCell ref="E21:F21"/>
    <mergeCell ref="E22:F22"/>
    <mergeCell ref="E23:F23"/>
    <mergeCell ref="E102:F102"/>
    <mergeCell ref="E103:F103"/>
    <mergeCell ref="E74:F74"/>
    <mergeCell ref="E75:F75"/>
    <mergeCell ref="E47:F47"/>
    <mergeCell ref="E48:F48"/>
    <mergeCell ref="E49:F49"/>
    <mergeCell ref="E56:F56"/>
    <mergeCell ref="E57:F57"/>
    <mergeCell ref="E58:F58"/>
    <mergeCell ref="E52:F52"/>
    <mergeCell ref="E53:F53"/>
    <mergeCell ref="E54:F54"/>
    <mergeCell ref="E55:F55"/>
    <mergeCell ref="E61:F61"/>
    <mergeCell ref="E62:F62"/>
    <mergeCell ref="E63:F63"/>
    <mergeCell ref="E59:F59"/>
    <mergeCell ref="E60:F60"/>
    <mergeCell ref="A1:T1"/>
    <mergeCell ref="A2:T2"/>
    <mergeCell ref="A8:B8"/>
    <mergeCell ref="A5:B5"/>
    <mergeCell ref="A6:B6"/>
    <mergeCell ref="A4:B4"/>
    <mergeCell ref="K4:L4"/>
    <mergeCell ref="C10:D11"/>
    <mergeCell ref="E10:F11"/>
    <mergeCell ref="E40:F40"/>
    <mergeCell ref="E41:F41"/>
    <mergeCell ref="E42:F42"/>
    <mergeCell ref="E43:F43"/>
    <mergeCell ref="C37:D37"/>
    <mergeCell ref="C38:D38"/>
    <mergeCell ref="C39:D39"/>
    <mergeCell ref="C40:D40"/>
    <mergeCell ref="J10:J11"/>
    <mergeCell ref="G10:G11"/>
    <mergeCell ref="E12:F12"/>
    <mergeCell ref="H10:H11"/>
    <mergeCell ref="A10:A11"/>
    <mergeCell ref="L10:L11"/>
    <mergeCell ref="I10:I11"/>
    <mergeCell ref="B10:B11"/>
    <mergeCell ref="C41:D41"/>
    <mergeCell ref="C42:D42"/>
    <mergeCell ref="E36:F36"/>
    <mergeCell ref="E37:F37"/>
    <mergeCell ref="E24:F24"/>
    <mergeCell ref="E25:F25"/>
    <mergeCell ref="E26:F26"/>
    <mergeCell ref="AE10:AE11"/>
    <mergeCell ref="AF10:AF11"/>
    <mergeCell ref="AG10:AG11"/>
    <mergeCell ref="I4:J4"/>
    <mergeCell ref="G4:H4"/>
    <mergeCell ref="G5:L5"/>
    <mergeCell ref="G6:L6"/>
    <mergeCell ref="Z10:Z11"/>
    <mergeCell ref="R10:R11"/>
    <mergeCell ref="P10:P11"/>
    <mergeCell ref="A7:B7"/>
    <mergeCell ref="G7:L7"/>
    <mergeCell ref="C4:F4"/>
    <mergeCell ref="C12:D12"/>
    <mergeCell ref="AC10:AC11"/>
    <mergeCell ref="M10:M11"/>
    <mergeCell ref="V10:X11"/>
    <mergeCell ref="S10:S11"/>
    <mergeCell ref="T10:T11"/>
    <mergeCell ref="O10:O11"/>
    <mergeCell ref="K10:K11"/>
    <mergeCell ref="N10:N11"/>
    <mergeCell ref="G8:L8"/>
    <mergeCell ref="AB10:AB11"/>
    <mergeCell ref="AA10:AA11"/>
    <mergeCell ref="C5:F5"/>
    <mergeCell ref="C6:F6"/>
    <mergeCell ref="C7:F7"/>
    <mergeCell ref="C8:D8"/>
  </mergeCells>
  <phoneticPr fontId="23" type="noConversion"/>
  <dataValidations count="3">
    <dataValidation type="list" allowBlank="1" showInputMessage="1" showErrorMessage="1" sqref="T4" xr:uid="{00000000-0002-0000-0100-000000000000}">
      <formula1>$V$3:$V$5</formula1>
    </dataValidation>
    <dataValidation type="list" allowBlank="1" showInputMessage="1" showErrorMessage="1" sqref="G13:G512" xr:uid="{00000000-0002-0000-0100-000001000000}">
      <formula1>$W$2:$W$6</formula1>
    </dataValidation>
    <dataValidation type="list" allowBlank="1" showInputMessage="1" showErrorMessage="1" sqref="E13:F512" xr:uid="{00000000-0002-0000-0100-000002000000}">
      <formula1>$V$4:$V$6</formula1>
    </dataValidation>
  </dataValidations>
  <pageMargins left="0.23" right="0.23" top="0.25" bottom="0.25" header="0.25" footer="0.25"/>
  <pageSetup scale="70" pageOrder="overThenDown" orientation="landscape" horizontalDpi="1200" r:id="rId1"/>
  <headerFooter alignWithMargins="0">
    <oddFooter>&amp;L&amp;1#&amp;"Calibri"&amp;9&amp;KFF0000FHLBank San Francisco | Personal</oddFooter>
  </headerFooter>
  <rowBreaks count="1" manualBreakCount="1">
    <brk id="42" max="1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G43"/>
  <sheetViews>
    <sheetView showGridLines="0" zoomScaleNormal="100" zoomScaleSheetLayoutView="100" workbookViewId="0">
      <selection activeCell="A4" sqref="A4"/>
    </sheetView>
  </sheetViews>
  <sheetFormatPr defaultColWidth="0" defaultRowHeight="12.75" zeroHeight="1" x14ac:dyDescent="0.2"/>
  <cols>
    <col min="1" max="1" width="15.7109375" style="13" customWidth="1"/>
    <col min="2" max="2" width="38" style="13" customWidth="1"/>
    <col min="3" max="3" width="13.7109375" style="13" customWidth="1"/>
    <col min="4" max="13" width="12.7109375" style="13" customWidth="1"/>
    <col min="14" max="14" width="13.28515625" style="13" hidden="1" customWidth="1"/>
    <col min="15" max="15" width="4.42578125" style="13" hidden="1" customWidth="1"/>
    <col min="16" max="16" width="8.85546875" style="13" customWidth="1"/>
    <col min="17" max="16384" width="0" style="13" hidden="1"/>
  </cols>
  <sheetData>
    <row r="1" spans="1:15" s="1" customFormat="1" ht="27.6" customHeight="1" x14ac:dyDescent="0.25">
      <c r="A1" s="618" t="s">
        <v>296</v>
      </c>
      <c r="B1" s="618"/>
      <c r="C1" s="618"/>
      <c r="D1" s="618"/>
      <c r="E1" s="618"/>
      <c r="F1" s="618"/>
      <c r="G1" s="618"/>
      <c r="H1" s="618"/>
      <c r="I1" s="618"/>
      <c r="J1" s="618"/>
      <c r="K1" s="618"/>
      <c r="L1" s="618"/>
      <c r="M1" s="618"/>
    </row>
    <row r="2" spans="1:15" s="1" customFormat="1" ht="18" customHeight="1" x14ac:dyDescent="0.2">
      <c r="A2" s="619" t="str">
        <f>'Rent Roll'!A2</f>
        <v>Version 5.0 Updated 4/30/20</v>
      </c>
      <c r="B2" s="619"/>
      <c r="C2" s="619"/>
      <c r="D2" s="619"/>
      <c r="E2" s="619"/>
      <c r="F2" s="619"/>
      <c r="G2" s="619"/>
      <c r="H2" s="619"/>
      <c r="I2" s="619"/>
      <c r="J2" s="619"/>
      <c r="K2" s="619"/>
      <c r="L2" s="619"/>
      <c r="M2" s="619"/>
    </row>
    <row r="3" spans="1:15" s="1" customFormat="1" ht="18" customHeight="1" x14ac:dyDescent="0.2">
      <c r="A3" s="429"/>
      <c r="B3" s="429"/>
      <c r="C3" s="429"/>
      <c r="D3" s="429"/>
      <c r="E3" s="429"/>
      <c r="F3" s="429"/>
      <c r="G3" s="429"/>
      <c r="H3" s="429"/>
      <c r="I3" s="429"/>
      <c r="J3" s="429"/>
      <c r="K3" s="429"/>
      <c r="L3" s="429"/>
      <c r="M3" s="429"/>
    </row>
    <row r="4" spans="1:15" ht="48" x14ac:dyDescent="0.2">
      <c r="A4" s="58" t="s">
        <v>145</v>
      </c>
      <c r="B4" s="60" t="str">
        <f>IF('Rent Roll'!C4="","",'Rent Roll'!C4)</f>
        <v/>
      </c>
      <c r="C4" s="179" t="s">
        <v>76</v>
      </c>
      <c r="D4" s="179" t="s">
        <v>61</v>
      </c>
      <c r="E4" s="179" t="s">
        <v>60</v>
      </c>
      <c r="F4" s="179" t="s">
        <v>56</v>
      </c>
      <c r="G4" s="179" t="s">
        <v>62</v>
      </c>
      <c r="H4" s="179" t="s">
        <v>57</v>
      </c>
      <c r="I4" s="179" t="s">
        <v>63</v>
      </c>
      <c r="J4" s="179" t="s">
        <v>150</v>
      </c>
      <c r="K4" s="179" t="s">
        <v>151</v>
      </c>
      <c r="L4" s="213" t="s">
        <v>169</v>
      </c>
      <c r="M4" s="214" t="s">
        <v>170</v>
      </c>
    </row>
    <row r="5" spans="1:15" ht="12.75" customHeight="1" x14ac:dyDescent="0.2">
      <c r="A5" s="59" t="s">
        <v>149</v>
      </c>
      <c r="B5" s="60" t="str">
        <f>IF('Rent Roll'!I4="","",'Rent Roll'!I4)</f>
        <v/>
      </c>
      <c r="C5" s="49"/>
      <c r="D5" s="28">
        <f>IF(E5&gt;0,(COUNTIF('Rent Roll'!$K$13:$K$524,"=.5")),0)</f>
        <v>0</v>
      </c>
      <c r="E5" s="29">
        <v>0.5</v>
      </c>
      <c r="F5" s="30">
        <f>IF(E5="",0,IF(E5&lt;=0.5,C5,0))</f>
        <v>0</v>
      </c>
      <c r="G5" s="30">
        <f t="shared" ref="G5:G14" si="0">IF(E5="",0,IF(E5&lt;=0.5,D5,0))</f>
        <v>0</v>
      </c>
      <c r="H5" s="30">
        <f t="shared" ref="H5:H14" si="1">IF(E5&gt;0.5,C5,0)</f>
        <v>0</v>
      </c>
      <c r="I5" s="30">
        <f t="shared" ref="I5:I14" si="2">IF(E5&gt;0.5,D5,0)</f>
        <v>0</v>
      </c>
      <c r="J5" s="31">
        <f>IF(E5&gt;0.5,C5*E5,0)</f>
        <v>0</v>
      </c>
      <c r="K5" s="31">
        <f t="shared" ref="K5:K14" si="3">IF(E5&gt;0.5,E5*D5,0)</f>
        <v>0</v>
      </c>
      <c r="L5" s="194">
        <f>+C5*$E5</f>
        <v>0</v>
      </c>
      <c r="M5" s="194">
        <f>+D5*$E5</f>
        <v>0</v>
      </c>
    </row>
    <row r="6" spans="1:15" ht="12.75" customHeight="1" x14ac:dyDescent="0.2">
      <c r="A6" s="59" t="s">
        <v>210</v>
      </c>
      <c r="B6" s="137" t="str">
        <f>IF('Rent Roll'!C6="","",'Rent Roll'!C6)</f>
        <v/>
      </c>
      <c r="C6" s="182"/>
      <c r="D6" s="28">
        <f>IF(E6&gt;0,(COUNTIF('Rent Roll'!$K$13:$K$524,E6)),0)</f>
        <v>0</v>
      </c>
      <c r="E6" s="57"/>
      <c r="F6" s="30">
        <f t="shared" ref="F6:F14" si="4">IF(E6="",0,IF(E6&lt;=0.5,C6,0))</f>
        <v>0</v>
      </c>
      <c r="G6" s="30">
        <f t="shared" si="0"/>
        <v>0</v>
      </c>
      <c r="H6" s="30">
        <f t="shared" si="1"/>
        <v>0</v>
      </c>
      <c r="I6" s="30">
        <f t="shared" si="2"/>
        <v>0</v>
      </c>
      <c r="J6" s="31">
        <f t="shared" ref="J6:J14" si="5">IF(E6&gt;0.5,C6*E6,0)</f>
        <v>0</v>
      </c>
      <c r="K6" s="31">
        <f t="shared" si="3"/>
        <v>0</v>
      </c>
      <c r="L6" s="193">
        <f t="shared" ref="L6:M14" si="6">+C6*$E6</f>
        <v>0</v>
      </c>
      <c r="M6" s="193">
        <f t="shared" si="6"/>
        <v>0</v>
      </c>
    </row>
    <row r="7" spans="1:15" ht="12.75" customHeight="1" x14ac:dyDescent="0.2">
      <c r="A7" s="653" t="s">
        <v>209</v>
      </c>
      <c r="B7" s="654"/>
      <c r="C7" s="49"/>
      <c r="D7" s="28">
        <f>IF(E7&gt;0,(COUNTIF('Rent Roll'!$K$13:$K$524,E7)),0)</f>
        <v>0</v>
      </c>
      <c r="E7" s="57"/>
      <c r="F7" s="30">
        <f t="shared" si="4"/>
        <v>0</v>
      </c>
      <c r="G7" s="30">
        <f t="shared" si="0"/>
        <v>0</v>
      </c>
      <c r="H7" s="30">
        <f t="shared" si="1"/>
        <v>0</v>
      </c>
      <c r="I7" s="30">
        <f>IF(E7&gt;0.5,D7,0)</f>
        <v>0</v>
      </c>
      <c r="J7" s="31">
        <f t="shared" si="5"/>
        <v>0</v>
      </c>
      <c r="K7" s="31">
        <f t="shared" si="3"/>
        <v>0</v>
      </c>
      <c r="L7" s="193">
        <f t="shared" si="6"/>
        <v>0</v>
      </c>
      <c r="M7" s="193">
        <f t="shared" si="6"/>
        <v>0</v>
      </c>
    </row>
    <row r="8" spans="1:15" ht="12.75" customHeight="1" x14ac:dyDescent="0.2">
      <c r="A8" s="655"/>
      <c r="B8" s="656"/>
      <c r="C8" s="49"/>
      <c r="D8" s="28">
        <f>IF(E8&gt;0,(COUNTIF('Rent Roll'!$K$13:$K$524,E8)),0)</f>
        <v>0</v>
      </c>
      <c r="E8" s="57"/>
      <c r="F8" s="30">
        <f t="shared" si="4"/>
        <v>0</v>
      </c>
      <c r="G8" s="30">
        <f t="shared" si="0"/>
        <v>0</v>
      </c>
      <c r="H8" s="30">
        <f t="shared" si="1"/>
        <v>0</v>
      </c>
      <c r="I8" s="30">
        <f t="shared" si="2"/>
        <v>0</v>
      </c>
      <c r="J8" s="31">
        <f t="shared" si="5"/>
        <v>0</v>
      </c>
      <c r="K8" s="31">
        <f t="shared" si="3"/>
        <v>0</v>
      </c>
      <c r="L8" s="193">
        <f t="shared" si="6"/>
        <v>0</v>
      </c>
      <c r="M8" s="193">
        <f t="shared" si="6"/>
        <v>0</v>
      </c>
    </row>
    <row r="9" spans="1:15" ht="12.75" customHeight="1" x14ac:dyDescent="0.2">
      <c r="A9" s="655"/>
      <c r="B9" s="656"/>
      <c r="C9" s="49"/>
      <c r="D9" s="28">
        <f>IF(E9&gt;0,(COUNTIF('Rent Roll'!$K$13:$K$524,E9)),0)</f>
        <v>0</v>
      </c>
      <c r="E9" s="57"/>
      <c r="F9" s="30">
        <f>IF(E9="",0,IF(E9&lt;=0.5,C9,0))</f>
        <v>0</v>
      </c>
      <c r="G9" s="30">
        <f>IF(E9="",0,IF(E9&lt;=0.5,D9,0))</f>
        <v>0</v>
      </c>
      <c r="H9" s="30">
        <f>IF(E9&gt;0.5,C9,0)</f>
        <v>0</v>
      </c>
      <c r="I9" s="30">
        <f>IF(E9&gt;0.5,D9,0)</f>
        <v>0</v>
      </c>
      <c r="J9" s="31">
        <f>IF(E9&gt;0.5,C9*E9,0)</f>
        <v>0</v>
      </c>
      <c r="K9" s="31">
        <f>IF(E9&gt;0.5,E9*D9,0)</f>
        <v>0</v>
      </c>
      <c r="L9" s="193">
        <f>+C9*$E9</f>
        <v>0</v>
      </c>
      <c r="M9" s="193">
        <f>+D9*$E9</f>
        <v>0</v>
      </c>
    </row>
    <row r="10" spans="1:15" ht="12.75" customHeight="1" x14ac:dyDescent="0.2">
      <c r="A10" s="655"/>
      <c r="B10" s="656"/>
      <c r="C10" s="49"/>
      <c r="D10" s="28">
        <f>IF(E10&gt;0,(COUNTIF('Rent Roll'!$K$13:$K$524,E10)),0)</f>
        <v>0</v>
      </c>
      <c r="E10" s="57"/>
      <c r="F10" s="30">
        <f>IF(E10="",0,IF(E10&lt;=0.5,C10,0))</f>
        <v>0</v>
      </c>
      <c r="G10" s="30">
        <f>IF(E10="",0,IF(E10&lt;=0.5,D10,0))</f>
        <v>0</v>
      </c>
      <c r="H10" s="30">
        <f>IF(E10&gt;0.5,C10,0)</f>
        <v>0</v>
      </c>
      <c r="I10" s="30">
        <f>IF(E10&gt;0.5,D10,0)</f>
        <v>0</v>
      </c>
      <c r="J10" s="31">
        <f>IF(E10&gt;0.5,C10*E10,0)</f>
        <v>0</v>
      </c>
      <c r="K10" s="31">
        <f>IF(E10&gt;0.5,E10*D10,0)</f>
        <v>0</v>
      </c>
      <c r="L10" s="193">
        <f>+C10*$E10</f>
        <v>0</v>
      </c>
      <c r="M10" s="193">
        <f>+D10*$E10</f>
        <v>0</v>
      </c>
    </row>
    <row r="11" spans="1:15" ht="12.75" customHeight="1" x14ac:dyDescent="0.2">
      <c r="A11" s="655"/>
      <c r="B11" s="656"/>
      <c r="C11" s="49"/>
      <c r="D11" s="28">
        <f>IF(E11&gt;0,(COUNTIF('Rent Roll'!$K$13:$K$524,E11)),0)</f>
        <v>0</v>
      </c>
      <c r="E11" s="57"/>
      <c r="F11" s="30">
        <f t="shared" si="4"/>
        <v>0</v>
      </c>
      <c r="G11" s="30">
        <f t="shared" si="0"/>
        <v>0</v>
      </c>
      <c r="H11" s="30">
        <f t="shared" si="1"/>
        <v>0</v>
      </c>
      <c r="I11" s="30">
        <f t="shared" si="2"/>
        <v>0</v>
      </c>
      <c r="J11" s="31">
        <f t="shared" si="5"/>
        <v>0</v>
      </c>
      <c r="K11" s="31">
        <f t="shared" si="3"/>
        <v>0</v>
      </c>
      <c r="L11" s="193">
        <f t="shared" si="6"/>
        <v>0</v>
      </c>
      <c r="M11" s="193">
        <f t="shared" si="6"/>
        <v>0</v>
      </c>
    </row>
    <row r="12" spans="1:15" ht="12.75" customHeight="1" x14ac:dyDescent="0.2">
      <c r="A12" s="655"/>
      <c r="B12" s="656"/>
      <c r="C12" s="49"/>
      <c r="D12" s="28">
        <f>IF(E12&gt;0,(COUNTIF('Rent Roll'!$K$13:$K$524,E12)),0)</f>
        <v>0</v>
      </c>
      <c r="E12" s="57"/>
      <c r="F12" s="30">
        <f t="shared" si="4"/>
        <v>0</v>
      </c>
      <c r="G12" s="30">
        <f t="shared" si="0"/>
        <v>0</v>
      </c>
      <c r="H12" s="30">
        <f t="shared" si="1"/>
        <v>0</v>
      </c>
      <c r="I12" s="30">
        <f t="shared" si="2"/>
        <v>0</v>
      </c>
      <c r="J12" s="31">
        <f t="shared" si="5"/>
        <v>0</v>
      </c>
      <c r="K12" s="31">
        <f t="shared" si="3"/>
        <v>0</v>
      </c>
      <c r="L12" s="193">
        <f t="shared" si="6"/>
        <v>0</v>
      </c>
      <c r="M12" s="193">
        <f t="shared" si="6"/>
        <v>0</v>
      </c>
    </row>
    <row r="13" spans="1:15" ht="12.75" customHeight="1" x14ac:dyDescent="0.2">
      <c r="A13" s="655"/>
      <c r="B13" s="656"/>
      <c r="C13" s="49"/>
      <c r="D13" s="28">
        <f>IF(E13&gt;0,(COUNTIF('Rent Roll'!$K$13:$K$524,E13)),0)</f>
        <v>0</v>
      </c>
      <c r="E13" s="57"/>
      <c r="F13" s="30">
        <f t="shared" si="4"/>
        <v>0</v>
      </c>
      <c r="G13" s="30">
        <f t="shared" si="0"/>
        <v>0</v>
      </c>
      <c r="H13" s="30">
        <f t="shared" si="1"/>
        <v>0</v>
      </c>
      <c r="I13" s="30">
        <f t="shared" si="2"/>
        <v>0</v>
      </c>
      <c r="J13" s="31">
        <f t="shared" si="5"/>
        <v>0</v>
      </c>
      <c r="K13" s="31">
        <f t="shared" si="3"/>
        <v>0</v>
      </c>
      <c r="L13" s="193">
        <f t="shared" si="6"/>
        <v>0</v>
      </c>
      <c r="M13" s="193">
        <f t="shared" si="6"/>
        <v>0</v>
      </c>
    </row>
    <row r="14" spans="1:15" ht="12.75" customHeight="1" x14ac:dyDescent="0.2">
      <c r="A14" s="657"/>
      <c r="B14" s="658"/>
      <c r="C14" s="49"/>
      <c r="D14" s="28">
        <f>IF(E14&gt;0,(COUNTIF('Rent Roll'!$K$13:$K$524,E14)),0)</f>
        <v>0</v>
      </c>
      <c r="E14" s="57"/>
      <c r="F14" s="30">
        <f t="shared" si="4"/>
        <v>0</v>
      </c>
      <c r="G14" s="30">
        <f t="shared" si="0"/>
        <v>0</v>
      </c>
      <c r="H14" s="30">
        <f t="shared" si="1"/>
        <v>0</v>
      </c>
      <c r="I14" s="30">
        <f t="shared" si="2"/>
        <v>0</v>
      </c>
      <c r="J14" s="31">
        <f t="shared" si="5"/>
        <v>0</v>
      </c>
      <c r="K14" s="31">
        <f t="shared" si="3"/>
        <v>0</v>
      </c>
      <c r="L14" s="193">
        <f t="shared" si="6"/>
        <v>0</v>
      </c>
      <c r="M14" s="193">
        <f t="shared" si="6"/>
        <v>0</v>
      </c>
    </row>
    <row r="15" spans="1:15" ht="12.75" customHeight="1" x14ac:dyDescent="0.2">
      <c r="A15" s="639" t="s">
        <v>1238</v>
      </c>
      <c r="B15" s="639"/>
      <c r="C15" s="36">
        <f>SUM(C5:C14)</f>
        <v>0</v>
      </c>
      <c r="D15" s="36">
        <f>SUM(D5:D14)</f>
        <v>0</v>
      </c>
      <c r="E15" s="57"/>
      <c r="F15" s="201">
        <f t="shared" ref="F15:K15" si="7">SUM(F5:F14)</f>
        <v>0</v>
      </c>
      <c r="G15" s="201">
        <f t="shared" si="7"/>
        <v>0</v>
      </c>
      <c r="H15" s="201">
        <f t="shared" si="7"/>
        <v>0</v>
      </c>
      <c r="I15" s="201">
        <f t="shared" si="7"/>
        <v>0</v>
      </c>
      <c r="J15" s="201">
        <f t="shared" si="7"/>
        <v>0</v>
      </c>
      <c r="K15" s="36">
        <f t="shared" si="7"/>
        <v>0</v>
      </c>
      <c r="L15" s="208">
        <f>SUM(L5:L14)</f>
        <v>0</v>
      </c>
      <c r="M15" s="208">
        <f>SUM(M5:M14)</f>
        <v>0</v>
      </c>
    </row>
    <row r="16" spans="1:15" ht="12.75" customHeight="1" x14ac:dyDescent="0.2">
      <c r="A16" s="659" t="s">
        <v>1239</v>
      </c>
      <c r="B16" s="639"/>
      <c r="C16" s="49"/>
      <c r="D16" s="49"/>
      <c r="E16" s="355"/>
      <c r="F16" s="355"/>
      <c r="G16" s="355"/>
      <c r="H16" s="355"/>
      <c r="I16" s="355"/>
      <c r="J16" s="355"/>
      <c r="K16" s="355"/>
      <c r="L16" s="355"/>
      <c r="M16" s="355"/>
      <c r="N16" s="258" t="s">
        <v>267</v>
      </c>
      <c r="O16" s="13">
        <f>COUNTIF('Rent Roll'!E13:E512,"Yes")</f>
        <v>0</v>
      </c>
    </row>
    <row r="17" spans="1:15" ht="12.75" customHeight="1" x14ac:dyDescent="0.2">
      <c r="A17" s="639" t="s">
        <v>49</v>
      </c>
      <c r="B17" s="639"/>
      <c r="C17" s="36">
        <f>+C15+C16</f>
        <v>0</v>
      </c>
      <c r="D17" s="36">
        <f>+D15+D16</f>
        <v>0</v>
      </c>
      <c r="E17" s="355"/>
      <c r="F17" s="355"/>
      <c r="G17" s="600" t="s">
        <v>1168</v>
      </c>
      <c r="H17" s="600"/>
      <c r="I17" s="600"/>
      <c r="J17" s="355"/>
      <c r="K17" s="355"/>
      <c r="L17" s="355"/>
      <c r="M17" s="355"/>
      <c r="N17" s="258" t="s">
        <v>315</v>
      </c>
      <c r="O17" s="13">
        <f>COUNTIF('Rent Roll'!G13:G512,"Seniors")</f>
        <v>0</v>
      </c>
    </row>
    <row r="18" spans="1:15" ht="12.75" customHeight="1" x14ac:dyDescent="0.2">
      <c r="A18" s="639" t="s">
        <v>270</v>
      </c>
      <c r="B18" s="639"/>
      <c r="C18" s="640">
        <f>SUM(O16)</f>
        <v>0</v>
      </c>
      <c r="D18" s="640"/>
      <c r="E18" s="355"/>
      <c r="F18" s="355"/>
      <c r="G18" s="600" t="s">
        <v>1166</v>
      </c>
      <c r="H18" s="600" t="s">
        <v>141</v>
      </c>
      <c r="I18" s="600" t="s">
        <v>1167</v>
      </c>
      <c r="J18" s="355"/>
      <c r="K18" s="355"/>
      <c r="L18" s="355"/>
      <c r="M18" s="355"/>
      <c r="N18" s="258" t="s">
        <v>319</v>
      </c>
      <c r="O18" s="13">
        <f>COUNTIF('Rent Roll'!G13:G512,"Others")</f>
        <v>0</v>
      </c>
    </row>
    <row r="19" spans="1:15" ht="12.75" customHeight="1" x14ac:dyDescent="0.2">
      <c r="A19" s="639" t="s">
        <v>269</v>
      </c>
      <c r="B19" s="639"/>
      <c r="C19" s="640">
        <f>SUM(O17+O18)</f>
        <v>0</v>
      </c>
      <c r="D19" s="640"/>
      <c r="E19" s="355"/>
      <c r="F19" s="355"/>
      <c r="G19" s="600"/>
      <c r="H19" s="600"/>
      <c r="I19" s="600"/>
      <c r="J19" s="355"/>
      <c r="K19" s="355"/>
      <c r="L19" s="355"/>
      <c r="M19" s="355"/>
    </row>
    <row r="20" spans="1:15" ht="12.75" customHeight="1" x14ac:dyDescent="0.2">
      <c r="A20" s="639" t="s">
        <v>54</v>
      </c>
      <c r="B20" s="639"/>
      <c r="C20" s="640">
        <f>COUNTIF('Rent Roll'!C13:C524,"=VACANT")</f>
        <v>0</v>
      </c>
      <c r="D20" s="640"/>
      <c r="E20" s="355"/>
      <c r="F20" s="355"/>
      <c r="G20" s="600"/>
      <c r="H20" s="600"/>
      <c r="I20" s="600"/>
      <c r="J20" s="355"/>
      <c r="K20" s="355"/>
      <c r="L20" s="355"/>
      <c r="M20" s="355"/>
    </row>
    <row r="21" spans="1:15" ht="12.75" customHeight="1" x14ac:dyDescent="0.2">
      <c r="A21" s="639" t="s">
        <v>55</v>
      </c>
      <c r="B21" s="639"/>
      <c r="C21" s="641" t="str">
        <f>IF(D17=0,"",(D17-C20)/D17)</f>
        <v/>
      </c>
      <c r="D21" s="641"/>
      <c r="E21" s="355"/>
      <c r="F21" s="355"/>
      <c r="G21" s="475">
        <f>SUMIF('Rent Roll'!$AF13:$AF512,0,'Rent Roll'!$AE13:$AE512)</f>
        <v>0</v>
      </c>
      <c r="H21" s="475">
        <v>0</v>
      </c>
      <c r="I21" s="474" t="str">
        <f>IF(G21&gt;0,(AVERAGEIF('Rent Roll'!AF13:AF512,0,'Rent Roll'!AG12:AG512)), "")</f>
        <v/>
      </c>
      <c r="J21" s="355"/>
      <c r="K21" s="355"/>
      <c r="L21" s="355"/>
      <c r="M21" s="355"/>
    </row>
    <row r="22" spans="1:15" ht="12.75" customHeight="1" x14ac:dyDescent="0.2">
      <c r="A22" s="639" t="s">
        <v>65</v>
      </c>
      <c r="B22" s="639"/>
      <c r="C22" s="642">
        <f>COUNTIF('Rent Roll'!N13:N512,"=Fail")</f>
        <v>0</v>
      </c>
      <c r="D22" s="642"/>
      <c r="E22" s="355"/>
      <c r="F22" s="355"/>
      <c r="G22" s="475">
        <f>SUMIF('Rent Roll'!$AF$13:$AF$512,1,'Rent Roll'!$AE$13:$AE$512)</f>
        <v>0</v>
      </c>
      <c r="H22" s="475">
        <v>1</v>
      </c>
      <c r="I22" s="474" t="str">
        <f>IF(G22&gt;0,(AVERAGEIF('Rent Roll'!$AF$13:$AF$512,1,'Rent Roll'!$AG$13:$AG$512)),"")</f>
        <v/>
      </c>
      <c r="J22" s="355"/>
      <c r="K22" s="355"/>
      <c r="L22" s="355"/>
      <c r="M22" s="355"/>
    </row>
    <row r="23" spans="1:15" ht="12.75" customHeight="1" x14ac:dyDescent="0.2">
      <c r="A23" s="639" t="s">
        <v>215</v>
      </c>
      <c r="B23" s="639"/>
      <c r="C23" s="642">
        <f>COUNTIF('Rent Roll'!S13:S512,"=Fail")</f>
        <v>0</v>
      </c>
      <c r="D23" s="642"/>
      <c r="E23" s="355"/>
      <c r="F23" s="355"/>
      <c r="G23" s="475">
        <f>SUMIF('Rent Roll'!$AF$13:$AF$512,2,'Rent Roll'!$AE$13:$AE$512)</f>
        <v>0</v>
      </c>
      <c r="H23" s="475">
        <v>2</v>
      </c>
      <c r="I23" s="474" t="str">
        <f>IF(G23&gt;0,(AVERAGEIF('Rent Roll'!$AF$13:$AF$512,2,'Rent Roll'!$AG$13:$AG$512)), "")</f>
        <v/>
      </c>
      <c r="J23" s="355"/>
      <c r="K23" s="355"/>
      <c r="L23" s="355"/>
      <c r="M23" s="355"/>
    </row>
    <row r="24" spans="1:15" ht="12.75" customHeight="1" x14ac:dyDescent="0.2">
      <c r="A24" s="639" t="s">
        <v>66</v>
      </c>
      <c r="B24" s="639"/>
      <c r="C24" s="642">
        <f>COUNTIF('Rent Roll'!T13:T512,"=Fail")</f>
        <v>0</v>
      </c>
      <c r="D24" s="642"/>
      <c r="E24" s="355"/>
      <c r="F24" s="355"/>
      <c r="G24" s="475">
        <f>SUMIF('Rent Roll'!$AF$13:$AF$512,3,'Rent Roll'!$AE$13:$AE$512)</f>
        <v>0</v>
      </c>
      <c r="H24" s="475">
        <v>3</v>
      </c>
      <c r="I24" s="474" t="str">
        <f>IF(G24&gt;0,AVERAGEIF('Rent Roll'!$AF$13:$AF$512,3,'Rent Roll'!$AG$13:$AG$512),"")</f>
        <v/>
      </c>
      <c r="J24" s="355"/>
      <c r="K24" s="355"/>
      <c r="L24" s="355"/>
      <c r="M24" s="355"/>
    </row>
    <row r="25" spans="1:15" ht="12.75" customHeight="1" x14ac:dyDescent="0.2">
      <c r="A25" s="643" t="s">
        <v>58</v>
      </c>
      <c r="B25" s="643"/>
      <c r="C25" s="645">
        <f>SUM('Rent Roll'!P13:P524)*12</f>
        <v>0</v>
      </c>
      <c r="D25" s="646"/>
      <c r="E25" s="355"/>
      <c r="F25" s="355"/>
      <c r="G25" s="475">
        <f>SUMIF('Rent Roll'!$AF$13:$AF$512,4,'Rent Roll'!$AE$13:$AE$512)</f>
        <v>0</v>
      </c>
      <c r="H25" s="475">
        <v>4</v>
      </c>
      <c r="I25" s="474" t="str">
        <f>IF(G25&gt;0,AVERAGEIF('Rent Roll'!$AF$13:$AF$512,4,'Rent Roll'!$AG$13:$AG$512),"")</f>
        <v/>
      </c>
      <c r="J25" s="355"/>
      <c r="K25" s="355"/>
      <c r="L25" s="355"/>
      <c r="M25" s="355"/>
    </row>
    <row r="26" spans="1:15" ht="14.25" customHeight="1" x14ac:dyDescent="0.2">
      <c r="A26" s="644"/>
      <c r="B26" s="644"/>
      <c r="C26" s="644"/>
      <c r="D26" s="644"/>
      <c r="E26" s="355"/>
      <c r="F26" s="355"/>
      <c r="G26" s="475">
        <f>SUMIF('Rent Roll'!$AF$13:$AF$512,5,'Rent Roll'!$AE$13:$AE$512)</f>
        <v>0</v>
      </c>
      <c r="H26" s="475">
        <v>5</v>
      </c>
      <c r="I26" s="474" t="str">
        <f>IF(G26&gt;0,AVERAGEIF('Rent Roll'!$AF$13:$AF$512,5,'Rent Roll'!$AG$13:$AG$512),"")</f>
        <v/>
      </c>
      <c r="J26" s="355"/>
      <c r="K26" s="355"/>
      <c r="L26" s="355"/>
      <c r="M26" s="355"/>
    </row>
    <row r="27" spans="1:15" ht="25.5" customHeight="1" x14ac:dyDescent="0.2">
      <c r="A27" s="639" t="s">
        <v>77</v>
      </c>
      <c r="B27" s="639"/>
      <c r="C27" s="127" t="s">
        <v>43</v>
      </c>
      <c r="D27" s="127" t="s">
        <v>48</v>
      </c>
      <c r="E27" s="355"/>
      <c r="F27" s="476" t="s">
        <v>1169</v>
      </c>
      <c r="G27" s="477">
        <f>SUM(G21:G26)</f>
        <v>0</v>
      </c>
      <c r="H27" s="478"/>
      <c r="I27" s="478"/>
      <c r="J27" s="355"/>
      <c r="K27" s="355"/>
      <c r="L27" s="355"/>
      <c r="M27" s="355"/>
    </row>
    <row r="28" spans="1:15" ht="12.75" customHeight="1" x14ac:dyDescent="0.2">
      <c r="A28" s="647" t="s">
        <v>35</v>
      </c>
      <c r="B28" s="647"/>
      <c r="C28" s="32">
        <f>IF(C15&gt;0,+F15/C17*100,0)</f>
        <v>0</v>
      </c>
      <c r="D28" s="32">
        <f>IF(D15&gt;0,+G15/D17*100,0)</f>
        <v>0</v>
      </c>
      <c r="E28" s="355"/>
      <c r="F28" s="355"/>
      <c r="J28" s="355"/>
      <c r="K28" s="355"/>
      <c r="L28" s="355"/>
      <c r="M28" s="355"/>
    </row>
    <row r="29" spans="1:15" ht="12.75" customHeight="1" x14ac:dyDescent="0.2">
      <c r="A29" s="647" t="s">
        <v>38</v>
      </c>
      <c r="B29" s="647"/>
      <c r="C29" s="32">
        <f>IF(C28&lt;20,0,IF(C15&gt;0,+C28-20,0))</f>
        <v>0</v>
      </c>
      <c r="D29" s="32">
        <f>IF(D28&lt;20,0,IF(D15&gt;0,+D28-20,0))</f>
        <v>0</v>
      </c>
      <c r="E29" s="355"/>
      <c r="F29" s="355"/>
      <c r="J29" s="355"/>
      <c r="K29" s="355"/>
      <c r="L29" s="355"/>
      <c r="M29" s="355"/>
    </row>
    <row r="30" spans="1:15" ht="12.75" customHeight="1" x14ac:dyDescent="0.2">
      <c r="A30" s="639" t="s">
        <v>68</v>
      </c>
      <c r="B30" s="639"/>
      <c r="C30" s="207">
        <f>IF(C29*0.5&gt;=20,20,C29*0.5)</f>
        <v>0</v>
      </c>
      <c r="D30" s="207">
        <f>IF(D29*0.5&gt;=20,20,D29*0.5)</f>
        <v>0</v>
      </c>
      <c r="E30" s="355"/>
      <c r="F30" s="355"/>
      <c r="J30" s="355"/>
      <c r="K30" s="355"/>
      <c r="L30" s="355"/>
      <c r="M30" s="355"/>
    </row>
    <row r="31" spans="1:15" ht="12.75" customHeight="1" x14ac:dyDescent="0.2">
      <c r="A31" s="649"/>
      <c r="B31" s="649"/>
      <c r="C31" s="649"/>
      <c r="D31" s="649"/>
      <c r="E31" s="355"/>
      <c r="F31" s="355"/>
      <c r="J31" s="355"/>
      <c r="K31" s="355"/>
      <c r="L31" s="355"/>
      <c r="M31" s="355"/>
    </row>
    <row r="32" spans="1:15" ht="24.75" customHeight="1" x14ac:dyDescent="0.2">
      <c r="A32" s="639" t="s">
        <v>78</v>
      </c>
      <c r="B32" s="639"/>
      <c r="C32" s="127" t="s">
        <v>43</v>
      </c>
      <c r="D32" s="127" t="s">
        <v>48</v>
      </c>
      <c r="E32" s="355"/>
      <c r="F32" s="355"/>
      <c r="J32" s="355"/>
      <c r="K32" s="355"/>
      <c r="L32" s="355"/>
      <c r="M32" s="355"/>
    </row>
    <row r="33" spans="1:85" ht="12.75" customHeight="1" x14ac:dyDescent="0.2">
      <c r="A33" s="647" t="s">
        <v>67</v>
      </c>
      <c r="B33" s="647"/>
      <c r="C33" s="191">
        <f>IF(C28&lt;20,0,IF(C15&gt;0,20-C30,"na"))</f>
        <v>0</v>
      </c>
      <c r="D33" s="191">
        <f>IF(D28&lt;20,0,IF(D15&gt;0,20-D30,"na"))</f>
        <v>0</v>
      </c>
      <c r="E33" s="355"/>
      <c r="F33" s="355"/>
      <c r="G33" s="355"/>
      <c r="H33" s="355"/>
      <c r="I33" s="355"/>
      <c r="J33" s="355"/>
      <c r="K33" s="355"/>
      <c r="L33" s="355"/>
      <c r="M33" s="355"/>
    </row>
    <row r="34" spans="1:85" ht="12.75" customHeight="1" x14ac:dyDescent="0.2">
      <c r="A34" s="647" t="s">
        <v>39</v>
      </c>
      <c r="B34" s="647"/>
      <c r="C34" s="191">
        <f>IF(C33&gt;0,J15/H15*100,0)</f>
        <v>0</v>
      </c>
      <c r="D34" s="191">
        <f>IF(D33&gt;0,K15/I15*100,0)</f>
        <v>0</v>
      </c>
      <c r="E34" s="355"/>
      <c r="F34" s="355"/>
      <c r="G34" s="355"/>
      <c r="H34" s="355"/>
      <c r="I34" s="355"/>
      <c r="J34" s="355"/>
      <c r="K34" s="355"/>
      <c r="L34" s="355"/>
      <c r="M34" s="35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row>
    <row r="35" spans="1:85" ht="12.75" customHeight="1" x14ac:dyDescent="0.2">
      <c r="A35" s="647" t="s">
        <v>40</v>
      </c>
      <c r="B35" s="647"/>
      <c r="C35" s="191">
        <f>+C33/30</f>
        <v>0</v>
      </c>
      <c r="D35" s="191">
        <f>+D33/30</f>
        <v>0</v>
      </c>
      <c r="E35" s="355"/>
      <c r="F35" s="355"/>
      <c r="G35" s="355"/>
      <c r="H35" s="355"/>
      <c r="I35" s="355"/>
      <c r="J35" s="355"/>
      <c r="K35" s="355"/>
      <c r="L35" s="355"/>
      <c r="M35" s="355"/>
    </row>
    <row r="36" spans="1:85" ht="12.75" customHeight="1" x14ac:dyDescent="0.2">
      <c r="A36" s="647" t="s">
        <v>41</v>
      </c>
      <c r="B36" s="647"/>
      <c r="C36" s="191">
        <f>80-C34</f>
        <v>80</v>
      </c>
      <c r="D36" s="191">
        <f>80-D34</f>
        <v>80</v>
      </c>
      <c r="E36" s="355"/>
      <c r="F36" s="355"/>
      <c r="G36" s="355"/>
      <c r="H36" s="355"/>
      <c r="I36" s="355"/>
      <c r="J36" s="355"/>
      <c r="K36" s="355"/>
      <c r="L36" s="355"/>
      <c r="M36" s="355"/>
    </row>
    <row r="37" spans="1:85" ht="12.75" customHeight="1" x14ac:dyDescent="0.2">
      <c r="A37" s="647" t="s">
        <v>144</v>
      </c>
      <c r="B37" s="647"/>
      <c r="C37" s="191">
        <f>+C36*C35</f>
        <v>0</v>
      </c>
      <c r="D37" s="191">
        <f>+D36*D35</f>
        <v>0</v>
      </c>
      <c r="E37" s="355"/>
      <c r="F37" s="355"/>
      <c r="G37" s="355"/>
      <c r="H37" s="355"/>
      <c r="I37" s="355"/>
      <c r="J37" s="355"/>
      <c r="K37" s="355"/>
      <c r="L37" s="355"/>
      <c r="M37" s="355"/>
    </row>
    <row r="38" spans="1:85" ht="12.75" customHeight="1" x14ac:dyDescent="0.2">
      <c r="A38" s="639" t="s">
        <v>69</v>
      </c>
      <c r="B38" s="639"/>
      <c r="C38" s="192">
        <f>+C37+C30</f>
        <v>0</v>
      </c>
      <c r="D38" s="192">
        <f>+D37+D30</f>
        <v>0</v>
      </c>
      <c r="E38" s="355"/>
      <c r="F38" s="355"/>
      <c r="G38" s="355"/>
      <c r="H38" s="355"/>
      <c r="I38" s="355"/>
      <c r="J38" s="355"/>
      <c r="K38" s="355"/>
      <c r="L38" s="355"/>
      <c r="M38" s="355"/>
    </row>
    <row r="39" spans="1:85" ht="12.75" customHeight="1" x14ac:dyDescent="0.2">
      <c r="A39" s="650"/>
      <c r="B39" s="650"/>
      <c r="C39" s="650"/>
      <c r="D39" s="650"/>
      <c r="E39" s="355"/>
      <c r="F39" s="355"/>
      <c r="G39" s="355"/>
      <c r="H39" s="355"/>
      <c r="I39" s="355"/>
      <c r="J39" s="355"/>
      <c r="K39" s="355"/>
      <c r="L39" s="355"/>
      <c r="M39" s="355"/>
    </row>
    <row r="40" spans="1:85" ht="25.5" customHeight="1" x14ac:dyDescent="0.2">
      <c r="A40" s="651"/>
      <c r="B40" s="652"/>
      <c r="C40" s="268" t="s">
        <v>43</v>
      </c>
      <c r="D40" s="269" t="s">
        <v>48</v>
      </c>
      <c r="E40" s="355"/>
      <c r="F40" s="355"/>
      <c r="G40" s="355"/>
      <c r="H40" s="355"/>
      <c r="I40" s="355"/>
      <c r="J40" s="355"/>
      <c r="K40" s="355"/>
      <c r="L40" s="355"/>
      <c r="M40" s="355"/>
    </row>
    <row r="41" spans="1:85" ht="14.45" customHeight="1" x14ac:dyDescent="0.2">
      <c r="A41" s="648" t="s">
        <v>71</v>
      </c>
      <c r="B41" s="648"/>
      <c r="C41" s="270" t="str">
        <f>IF(L15=0,"",+L15/C15)</f>
        <v/>
      </c>
      <c r="D41" s="270" t="str">
        <f>IF(M15=0,"",M15/D15)</f>
        <v/>
      </c>
      <c r="E41" s="355"/>
      <c r="F41" s="355"/>
      <c r="G41" s="355"/>
      <c r="H41" s="355"/>
      <c r="I41" s="355"/>
      <c r="J41" s="355"/>
      <c r="K41" s="355"/>
      <c r="L41" s="355"/>
      <c r="M41" s="355"/>
    </row>
    <row r="42" spans="1:85" ht="15.6" customHeight="1" x14ac:dyDescent="0.2">
      <c r="A42" s="648" t="s">
        <v>70</v>
      </c>
      <c r="B42" s="648"/>
      <c r="C42" s="271">
        <f>+C15</f>
        <v>0</v>
      </c>
      <c r="D42" s="271">
        <f>+D15</f>
        <v>0</v>
      </c>
      <c r="E42" s="355"/>
      <c r="F42" s="355"/>
      <c r="G42" s="355"/>
      <c r="H42" s="355"/>
      <c r="I42" s="355"/>
      <c r="J42" s="355"/>
      <c r="K42" s="355"/>
      <c r="L42" s="355"/>
      <c r="M42" s="355"/>
    </row>
    <row r="43" spans="1:85" x14ac:dyDescent="0.2"/>
  </sheetData>
  <sheetProtection algorithmName="SHA-512" hashValue="fwKoWY6fjEil8zINlt/qBq3rMBp3rezINBlLcItF1VVm+Krv/1FK5734h5FlPTUop52g4A+SOeS/ts57k01szw==" saltValue="62eBH757ziOx475sWzK+Jg==" spinCount="100000" sheet="1" formatCells="0"/>
  <mergeCells count="43">
    <mergeCell ref="A1:M1"/>
    <mergeCell ref="A2:M2"/>
    <mergeCell ref="A7:B14"/>
    <mergeCell ref="G17:I17"/>
    <mergeCell ref="G18:G20"/>
    <mergeCell ref="H18:H20"/>
    <mergeCell ref="I18:I20"/>
    <mergeCell ref="A20:B20"/>
    <mergeCell ref="A15:B15"/>
    <mergeCell ref="A16:B16"/>
    <mergeCell ref="A17:B17"/>
    <mergeCell ref="A18:B18"/>
    <mergeCell ref="A19:B19"/>
    <mergeCell ref="C18:D18"/>
    <mergeCell ref="C19:D19"/>
    <mergeCell ref="A28:B28"/>
    <mergeCell ref="A41:B41"/>
    <mergeCell ref="A42:B42"/>
    <mergeCell ref="A27:B27"/>
    <mergeCell ref="A29:B29"/>
    <mergeCell ref="A30:B30"/>
    <mergeCell ref="A32:B32"/>
    <mergeCell ref="A33:B33"/>
    <mergeCell ref="A34:B34"/>
    <mergeCell ref="A31:D31"/>
    <mergeCell ref="A39:D39"/>
    <mergeCell ref="A40:B40"/>
    <mergeCell ref="A35:B35"/>
    <mergeCell ref="A36:B36"/>
    <mergeCell ref="A37:B37"/>
    <mergeCell ref="A38:B38"/>
    <mergeCell ref="A26:D26"/>
    <mergeCell ref="A22:B22"/>
    <mergeCell ref="A23:B23"/>
    <mergeCell ref="C23:D23"/>
    <mergeCell ref="C25:D25"/>
    <mergeCell ref="A21:B21"/>
    <mergeCell ref="C20:D20"/>
    <mergeCell ref="C21:D21"/>
    <mergeCell ref="C22:D22"/>
    <mergeCell ref="A25:B25"/>
    <mergeCell ref="C24:D24"/>
    <mergeCell ref="A24:B24"/>
  </mergeCells>
  <phoneticPr fontId="23" type="noConversion"/>
  <printOptions horizontalCentered="1"/>
  <pageMargins left="0.25" right="0.25" top="0.25" bottom="0.25" header="0.25" footer="0.25"/>
  <pageSetup scale="64" orientation="landscape" horizontalDpi="12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P651"/>
  <sheetViews>
    <sheetView showGridLines="0" zoomScaleNormal="100" zoomScaleSheetLayoutView="100" workbookViewId="0">
      <selection activeCell="G80" sqref="G80:J80"/>
    </sheetView>
  </sheetViews>
  <sheetFormatPr defaultColWidth="0" defaultRowHeight="12" zeroHeight="1" x14ac:dyDescent="0.2"/>
  <cols>
    <col min="1" max="1" width="17.7109375" style="237" customWidth="1"/>
    <col min="2" max="2" width="31.28515625" style="237" customWidth="1"/>
    <col min="3" max="3" width="16.28515625" style="237" customWidth="1"/>
    <col min="4" max="4" width="16.42578125" style="237" customWidth="1"/>
    <col min="5" max="5" width="16.28515625" style="237" customWidth="1"/>
    <col min="6" max="6" width="18.5703125" style="237" bestFit="1" customWidth="1"/>
    <col min="7" max="10" width="20.7109375" style="237" customWidth="1"/>
    <col min="11" max="11" width="4.5703125" style="238" customWidth="1"/>
    <col min="12" max="12" width="6.28515625" style="238" hidden="1" customWidth="1"/>
    <col min="13" max="16" width="8.85546875" style="238" hidden="1" customWidth="1"/>
    <col min="17" max="16384" width="9.140625" style="238" hidden="1"/>
  </cols>
  <sheetData>
    <row r="1" spans="1:13" s="236" customFormat="1" ht="27.6" customHeight="1" x14ac:dyDescent="0.25">
      <c r="A1" s="618" t="s">
        <v>292</v>
      </c>
      <c r="B1" s="618"/>
      <c r="C1" s="618"/>
      <c r="D1" s="618"/>
      <c r="E1" s="618"/>
      <c r="F1" s="618"/>
      <c r="G1" s="618"/>
      <c r="H1" s="618"/>
      <c r="I1" s="618"/>
      <c r="J1" s="618"/>
    </row>
    <row r="2" spans="1:13" s="237" customFormat="1" ht="9" customHeight="1" x14ac:dyDescent="0.2">
      <c r="A2" s="679" t="str">
        <f>'Rent Roll'!A2</f>
        <v>Version 5.0 Updated 4/30/20</v>
      </c>
      <c r="B2" s="679"/>
      <c r="C2" s="679"/>
      <c r="D2" s="679"/>
      <c r="E2" s="679"/>
      <c r="F2" s="679"/>
      <c r="G2" s="679"/>
      <c r="H2" s="679"/>
      <c r="I2" s="679"/>
      <c r="J2" s="679"/>
      <c r="M2" s="237" t="s">
        <v>211</v>
      </c>
    </row>
    <row r="3" spans="1:13" s="237" customFormat="1" ht="9" customHeight="1" x14ac:dyDescent="0.2">
      <c r="A3" s="428"/>
      <c r="B3" s="428"/>
      <c r="C3" s="428"/>
      <c r="D3" s="428"/>
      <c r="E3" s="428"/>
      <c r="F3" s="428"/>
      <c r="G3" s="428"/>
      <c r="H3" s="428"/>
      <c r="I3" s="428"/>
      <c r="J3" s="428"/>
      <c r="M3" s="238" t="s">
        <v>182</v>
      </c>
    </row>
    <row r="4" spans="1:13" s="237" customFormat="1" ht="18" customHeight="1" x14ac:dyDescent="0.2">
      <c r="A4" s="399"/>
      <c r="B4" s="399"/>
      <c r="C4" s="399"/>
      <c r="D4" s="399"/>
      <c r="E4" s="428"/>
      <c r="F4" s="428"/>
      <c r="G4" s="399"/>
      <c r="H4" s="399"/>
      <c r="I4" s="399"/>
      <c r="J4" s="399"/>
    </row>
    <row r="5" spans="1:13" ht="12.75" customHeight="1" x14ac:dyDescent="0.2">
      <c r="A5" s="72" t="s">
        <v>145</v>
      </c>
      <c r="B5" s="120" t="str">
        <f>IF('Rent Roll'!C4="","",'Rent Roll'!C4)</f>
        <v/>
      </c>
      <c r="C5" s="63" t="s">
        <v>149</v>
      </c>
      <c r="D5" s="43" t="str">
        <f>IF('Rent Roll'!I4="","",'Rent Roll'!I4)</f>
        <v/>
      </c>
      <c r="E5" s="371" t="s">
        <v>102</v>
      </c>
      <c r="F5" s="372" t="str">
        <f>IF('Rent Roll'!M4="","",'Rent Roll'!M4)</f>
        <v/>
      </c>
      <c r="G5" s="133" t="s">
        <v>309</v>
      </c>
      <c r="H5" s="369"/>
      <c r="I5" s="151" t="s">
        <v>213</v>
      </c>
      <c r="J5" s="154"/>
    </row>
    <row r="6" spans="1:13" ht="36.75" customHeight="1" x14ac:dyDescent="0.2">
      <c r="A6" s="699" t="s">
        <v>210</v>
      </c>
      <c r="B6" s="700" t="str">
        <f>IF('Rent Roll'!C6="","",'Rent Roll'!C6)</f>
        <v/>
      </c>
      <c r="C6" s="702" t="s">
        <v>311</v>
      </c>
      <c r="D6" s="704" t="s">
        <v>297</v>
      </c>
      <c r="E6" s="706" t="s">
        <v>131</v>
      </c>
      <c r="F6" s="708"/>
      <c r="G6" s="706" t="s">
        <v>42</v>
      </c>
      <c r="H6" s="707"/>
      <c r="I6" s="707"/>
      <c r="J6" s="708"/>
    </row>
    <row r="7" spans="1:13" ht="13.5" customHeight="1" x14ac:dyDescent="0.2">
      <c r="A7" s="699"/>
      <c r="B7" s="701"/>
      <c r="C7" s="703"/>
      <c r="D7" s="705"/>
      <c r="E7" s="373" t="s">
        <v>80</v>
      </c>
      <c r="F7" s="374" t="s">
        <v>79</v>
      </c>
      <c r="G7" s="709"/>
      <c r="H7" s="710"/>
      <c r="I7" s="710"/>
      <c r="J7" s="711"/>
    </row>
    <row r="8" spans="1:13" ht="12.75" customHeight="1" x14ac:dyDescent="0.2">
      <c r="A8" s="712" t="s">
        <v>310</v>
      </c>
      <c r="B8" s="713"/>
      <c r="C8" s="394"/>
      <c r="D8" s="395"/>
      <c r="E8" s="376" t="s">
        <v>313</v>
      </c>
      <c r="F8" s="375" t="str">
        <f>IF(AND($C8="",$D8=""),"",((D8-C8)/C8))</f>
        <v/>
      </c>
      <c r="G8" s="714"/>
      <c r="H8" s="715"/>
      <c r="I8" s="715"/>
      <c r="J8" s="716"/>
    </row>
    <row r="9" spans="1:13" ht="12.75" customHeight="1" x14ac:dyDescent="0.2">
      <c r="A9" s="674" t="s">
        <v>254</v>
      </c>
      <c r="B9" s="680"/>
      <c r="C9" s="284"/>
      <c r="D9" s="284"/>
      <c r="E9" s="177"/>
      <c r="F9" s="177"/>
      <c r="G9" s="717"/>
      <c r="H9" s="718"/>
      <c r="I9" s="718"/>
      <c r="J9" s="719"/>
    </row>
    <row r="10" spans="1:13" x14ac:dyDescent="0.2">
      <c r="A10" s="669" t="s">
        <v>137</v>
      </c>
      <c r="B10" s="669"/>
      <c r="C10" s="386"/>
      <c r="D10" s="386"/>
      <c r="E10" s="47" t="str">
        <f>IF(AND($C10=0,$D10=0),"",$D10-$C10)</f>
        <v/>
      </c>
      <c r="F10" s="98" t="str">
        <f>IF(AND($C10="",$D10=""),"",IF(AND($C10=0,$D10&gt;0),10,IF(AND($D10=0,$C10&gt;0),-1,IF(AND($C10=0,$D10=0),"",$E10/$C10))))</f>
        <v/>
      </c>
      <c r="G10" s="665"/>
      <c r="H10" s="666"/>
      <c r="I10" s="666"/>
      <c r="J10" s="667"/>
      <c r="M10" s="238" t="s">
        <v>306</v>
      </c>
    </row>
    <row r="11" spans="1:13" x14ac:dyDescent="0.2">
      <c r="A11" s="663" t="s">
        <v>390</v>
      </c>
      <c r="B11" s="664"/>
      <c r="C11" s="386"/>
      <c r="D11" s="386"/>
      <c r="E11" s="47" t="str">
        <f>IF(AND($C11=0,$D11=0),"",$D11-$C11)</f>
        <v/>
      </c>
      <c r="F11" s="98" t="str">
        <f>IF(AND($C11="",$D11=""),"",IF(AND($C11=0,$D11&gt;0),10,IF(AND($D11=0,$C11&gt;0),-1,IF(AND($C11=0,$D11=0),"",$E11/$C11))))</f>
        <v/>
      </c>
      <c r="G11" s="665"/>
      <c r="H11" s="666"/>
      <c r="I11" s="666"/>
      <c r="J11" s="667"/>
      <c r="M11" s="238" t="s">
        <v>307</v>
      </c>
    </row>
    <row r="12" spans="1:13" x14ac:dyDescent="0.2">
      <c r="A12" s="663" t="s">
        <v>82</v>
      </c>
      <c r="B12" s="664"/>
      <c r="C12" s="386"/>
      <c r="D12" s="386"/>
      <c r="E12" s="47" t="str">
        <f>IF(AND($C12=0,$D12=0),"",$D12-$C12)</f>
        <v/>
      </c>
      <c r="F12" s="98" t="str">
        <f>IF(AND($C12="",$D12=""),"",IF(AND($C12=0,$D12&gt;0),10,IF(AND($D12=0,$C12&gt;0),-1,IF(AND($C12=0,$D12=0),"",$E12/$C12))))</f>
        <v/>
      </c>
      <c r="G12" s="665"/>
      <c r="H12" s="666"/>
      <c r="I12" s="666"/>
      <c r="J12" s="667"/>
      <c r="M12" s="238" t="s">
        <v>308</v>
      </c>
    </row>
    <row r="13" spans="1:13" x14ac:dyDescent="0.2">
      <c r="A13" s="669" t="s">
        <v>357</v>
      </c>
      <c r="B13" s="669"/>
      <c r="C13" s="386"/>
      <c r="D13" s="386"/>
      <c r="E13" s="47" t="str">
        <f>IF(AND($C13=0,$D13=0),"",$D13-$C13)</f>
        <v/>
      </c>
      <c r="F13" s="98" t="str">
        <f>IF(AND($C13="",$D13=""),"",IF(AND($C13=0,$D13&gt;0),10,IF(AND($D13=0,$C13&gt;0),-1,IF(AND($C13=0,$D13=0),"",$E13/$C13))))</f>
        <v/>
      </c>
      <c r="G13" s="665"/>
      <c r="H13" s="666"/>
      <c r="I13" s="666"/>
      <c r="J13" s="667"/>
    </row>
    <row r="14" spans="1:13" ht="12.75" customHeight="1" x14ac:dyDescent="0.2">
      <c r="A14" s="685" t="s">
        <v>277</v>
      </c>
      <c r="B14" s="686"/>
      <c r="C14" s="289">
        <f>SUM(C10:C13)</f>
        <v>0</v>
      </c>
      <c r="D14" s="289">
        <f>SUM(D10:D13)</f>
        <v>0</v>
      </c>
      <c r="E14" s="350" t="str">
        <f>IF(AND($C14=0,$D14=0),"",$D14-$C14)</f>
        <v/>
      </c>
      <c r="F14" s="99" t="str">
        <f>IF(AND($C14="",$D14=""),"",IF(AND($C14=0,$D14&gt;0),10,IF(AND($D14=0,$C14&gt;0),-1,IF(AND($C14=0,$D14=0),"",$E14/$C14))))</f>
        <v/>
      </c>
      <c r="G14" s="665"/>
      <c r="H14" s="666"/>
      <c r="I14" s="666"/>
      <c r="J14" s="667"/>
    </row>
    <row r="15" spans="1:13" x14ac:dyDescent="0.2">
      <c r="A15" s="669" t="s">
        <v>278</v>
      </c>
      <c r="B15" s="669"/>
      <c r="C15" s="386"/>
      <c r="D15" s="386"/>
      <c r="E15" s="47" t="str">
        <f t="shared" ref="E15:E28" si="0">IF(AND($C15=0,$D15=0),"",$D15-$C15)</f>
        <v/>
      </c>
      <c r="F15" s="98" t="str">
        <f t="shared" ref="F15:F28" si="1">IF(AND($C15="",$D15=""),"",IF(AND($C15=0,$D15&gt;0),10,IF(AND($D15=0,$C15&gt;0),-1,IF(AND($C15=0,$D15=0),"",$E15/$C15))))</f>
        <v/>
      </c>
      <c r="G15" s="665"/>
      <c r="H15" s="666"/>
      <c r="I15" s="666"/>
      <c r="J15" s="667"/>
      <c r="M15" s="238" t="s">
        <v>297</v>
      </c>
    </row>
    <row r="16" spans="1:13" x14ac:dyDescent="0.2">
      <c r="A16" s="669" t="s">
        <v>216</v>
      </c>
      <c r="B16" s="669"/>
      <c r="C16" s="386"/>
      <c r="D16" s="386"/>
      <c r="E16" s="28" t="str">
        <f t="shared" si="0"/>
        <v/>
      </c>
      <c r="F16" s="98" t="str">
        <f t="shared" si="1"/>
        <v/>
      </c>
      <c r="G16" s="665"/>
      <c r="H16" s="666"/>
      <c r="I16" s="666"/>
      <c r="J16" s="667"/>
      <c r="M16" s="238" t="s">
        <v>298</v>
      </c>
    </row>
    <row r="17" spans="1:10" ht="13.15" customHeight="1" x14ac:dyDescent="0.2">
      <c r="A17" s="668" t="s">
        <v>283</v>
      </c>
      <c r="B17" s="668"/>
      <c r="C17" s="329">
        <f>SUM(C14+C15+C16)</f>
        <v>0</v>
      </c>
      <c r="D17" s="329">
        <f>SUM(D14+D15+D16)</f>
        <v>0</v>
      </c>
      <c r="E17" s="351" t="str">
        <f t="shared" si="0"/>
        <v/>
      </c>
      <c r="F17" s="295" t="str">
        <f t="shared" si="1"/>
        <v/>
      </c>
      <c r="G17" s="665"/>
      <c r="H17" s="666"/>
      <c r="I17" s="666"/>
      <c r="J17" s="667"/>
    </row>
    <row r="18" spans="1:10" x14ac:dyDescent="0.2">
      <c r="A18" s="673" t="s">
        <v>264</v>
      </c>
      <c r="B18" s="674"/>
      <c r="C18" s="393"/>
      <c r="D18" s="393"/>
      <c r="E18" s="278"/>
      <c r="F18" s="286"/>
      <c r="G18" s="670"/>
      <c r="H18" s="671"/>
      <c r="I18" s="671"/>
      <c r="J18" s="672"/>
    </row>
    <row r="19" spans="1:10" x14ac:dyDescent="0.2">
      <c r="A19" s="669" t="s">
        <v>217</v>
      </c>
      <c r="B19" s="669"/>
      <c r="C19" s="390"/>
      <c r="D19" s="387"/>
      <c r="E19" s="27" t="str">
        <f t="shared" si="0"/>
        <v/>
      </c>
      <c r="F19" s="285" t="str">
        <f t="shared" si="1"/>
        <v/>
      </c>
      <c r="G19" s="665"/>
      <c r="H19" s="666"/>
      <c r="I19" s="666"/>
      <c r="J19" s="667"/>
    </row>
    <row r="20" spans="1:10" x14ac:dyDescent="0.2">
      <c r="A20" s="669" t="s">
        <v>218</v>
      </c>
      <c r="B20" s="669"/>
      <c r="C20" s="390"/>
      <c r="D20" s="387"/>
      <c r="E20" s="27" t="str">
        <f t="shared" si="0"/>
        <v/>
      </c>
      <c r="F20" s="285" t="str">
        <f t="shared" si="1"/>
        <v/>
      </c>
      <c r="G20" s="665"/>
      <c r="H20" s="666"/>
      <c r="I20" s="666"/>
      <c r="J20" s="667"/>
    </row>
    <row r="21" spans="1:10" ht="12.75" x14ac:dyDescent="0.2">
      <c r="A21" s="689" t="s">
        <v>219</v>
      </c>
      <c r="B21" s="690"/>
      <c r="C21" s="390"/>
      <c r="D21" s="386"/>
      <c r="E21" s="27" t="str">
        <f t="shared" si="0"/>
        <v/>
      </c>
      <c r="F21" s="285" t="str">
        <f t="shared" si="1"/>
        <v/>
      </c>
      <c r="G21" s="665"/>
      <c r="H21" s="666"/>
      <c r="I21" s="666"/>
      <c r="J21" s="667"/>
    </row>
    <row r="22" spans="1:10" ht="12.75" x14ac:dyDescent="0.2">
      <c r="A22" s="689" t="s">
        <v>272</v>
      </c>
      <c r="B22" s="690"/>
      <c r="C22" s="390"/>
      <c r="D22" s="386"/>
      <c r="E22" s="27" t="str">
        <f t="shared" si="0"/>
        <v/>
      </c>
      <c r="F22" s="285" t="str">
        <f t="shared" si="1"/>
        <v/>
      </c>
      <c r="G22" s="665"/>
      <c r="H22" s="666"/>
      <c r="I22" s="666"/>
      <c r="J22" s="667"/>
    </row>
    <row r="23" spans="1:10" ht="12.75" customHeight="1" x14ac:dyDescent="0.2">
      <c r="A23" s="689" t="s">
        <v>220</v>
      </c>
      <c r="B23" s="691"/>
      <c r="C23" s="390"/>
      <c r="D23" s="386"/>
      <c r="E23" s="27" t="str">
        <f t="shared" si="0"/>
        <v/>
      </c>
      <c r="F23" s="285" t="str">
        <f t="shared" si="1"/>
        <v/>
      </c>
      <c r="G23" s="665"/>
      <c r="H23" s="666"/>
      <c r="I23" s="666"/>
      <c r="J23" s="667"/>
    </row>
    <row r="24" spans="1:10" x14ac:dyDescent="0.2">
      <c r="A24" s="687" t="s">
        <v>221</v>
      </c>
      <c r="B24" s="688"/>
      <c r="C24" s="390"/>
      <c r="D24" s="386"/>
      <c r="E24" s="27" t="str">
        <f t="shared" si="0"/>
        <v/>
      </c>
      <c r="F24" s="285" t="str">
        <f t="shared" si="1"/>
        <v/>
      </c>
      <c r="G24" s="665"/>
      <c r="H24" s="666"/>
      <c r="I24" s="666"/>
      <c r="J24" s="667"/>
    </row>
    <row r="25" spans="1:10" x14ac:dyDescent="0.2">
      <c r="A25" s="669" t="s">
        <v>222</v>
      </c>
      <c r="B25" s="669"/>
      <c r="C25" s="390"/>
      <c r="D25" s="386"/>
      <c r="E25" s="27" t="str">
        <f t="shared" si="0"/>
        <v/>
      </c>
      <c r="F25" s="285" t="str">
        <f t="shared" si="1"/>
        <v/>
      </c>
      <c r="G25" s="665"/>
      <c r="H25" s="666"/>
      <c r="I25" s="666"/>
      <c r="J25" s="667"/>
    </row>
    <row r="26" spans="1:10" x14ac:dyDescent="0.2">
      <c r="A26" s="669" t="s">
        <v>285</v>
      </c>
      <c r="B26" s="669"/>
      <c r="C26" s="390"/>
      <c r="D26" s="386"/>
      <c r="E26" s="27" t="str">
        <f t="shared" si="0"/>
        <v/>
      </c>
      <c r="F26" s="285" t="str">
        <f t="shared" si="1"/>
        <v/>
      </c>
      <c r="G26" s="665"/>
      <c r="H26" s="666"/>
      <c r="I26" s="666"/>
      <c r="J26" s="667"/>
    </row>
    <row r="27" spans="1:10" x14ac:dyDescent="0.2">
      <c r="A27" s="669" t="s">
        <v>275</v>
      </c>
      <c r="B27" s="669"/>
      <c r="C27" s="390"/>
      <c r="D27" s="386"/>
      <c r="E27" s="27" t="str">
        <f t="shared" si="0"/>
        <v/>
      </c>
      <c r="F27" s="285" t="str">
        <f t="shared" si="1"/>
        <v/>
      </c>
      <c r="G27" s="665"/>
      <c r="H27" s="666"/>
      <c r="I27" s="666"/>
      <c r="J27" s="667"/>
    </row>
    <row r="28" spans="1:10" x14ac:dyDescent="0.2">
      <c r="A28" s="668" t="s">
        <v>265</v>
      </c>
      <c r="B28" s="668"/>
      <c r="C28" s="328">
        <f>SUM(C19:C27)</f>
        <v>0</v>
      </c>
      <c r="D28" s="328">
        <f>SUM(D19:D27)</f>
        <v>0</v>
      </c>
      <c r="E28" s="352" t="str">
        <f t="shared" si="0"/>
        <v/>
      </c>
      <c r="F28" s="189" t="str">
        <f t="shared" si="1"/>
        <v/>
      </c>
      <c r="G28" s="665"/>
      <c r="H28" s="666"/>
      <c r="I28" s="666"/>
      <c r="J28" s="667"/>
    </row>
    <row r="29" spans="1:10" x14ac:dyDescent="0.2">
      <c r="A29" s="673" t="s">
        <v>279</v>
      </c>
      <c r="B29" s="673"/>
      <c r="C29" s="327"/>
      <c r="D29" s="327"/>
      <c r="E29" s="282"/>
      <c r="F29" s="283"/>
      <c r="G29" s="670"/>
      <c r="H29" s="671"/>
      <c r="I29" s="671"/>
      <c r="J29" s="672"/>
    </row>
    <row r="30" spans="1:10" x14ac:dyDescent="0.2">
      <c r="A30" s="669" t="s">
        <v>223</v>
      </c>
      <c r="B30" s="669"/>
      <c r="C30" s="390"/>
      <c r="D30" s="386"/>
      <c r="E30" s="28" t="str">
        <f>IF(AND($C30=0,$D30=0),"",$D30-$C30)</f>
        <v/>
      </c>
      <c r="F30" s="98" t="str">
        <f>IF(AND($C30="",$D30=""),"",IF(AND($C30=0,$D30&gt;0),10,IF(AND($D30=0,$C30&gt;0),-1,IF(AND($C30=0,$D30=0),"",$E30/$C30))))</f>
        <v/>
      </c>
      <c r="G30" s="665"/>
      <c r="H30" s="666"/>
      <c r="I30" s="666"/>
      <c r="J30" s="667"/>
    </row>
    <row r="31" spans="1:10" x14ac:dyDescent="0.2">
      <c r="A31" s="669" t="s">
        <v>224</v>
      </c>
      <c r="B31" s="669"/>
      <c r="C31" s="390"/>
      <c r="D31" s="387"/>
      <c r="E31" s="28" t="str">
        <f>IF(AND($C31=0,$D31=0),"",$D31-$C31)</f>
        <v/>
      </c>
      <c r="F31" s="98" t="str">
        <f>IF(AND($C31="",$D31=""),"",IF(AND($C31=0,$D31&gt;0),10,IF(AND($D31=0,$C31&gt;0),-1,IF(AND($C31=0,$D31=0),"",$E31/$C31))))</f>
        <v/>
      </c>
      <c r="G31" s="665"/>
      <c r="H31" s="666"/>
      <c r="I31" s="666"/>
      <c r="J31" s="667"/>
    </row>
    <row r="32" spans="1:10" x14ac:dyDescent="0.2">
      <c r="A32" s="669" t="s">
        <v>225</v>
      </c>
      <c r="B32" s="669"/>
      <c r="C32" s="390"/>
      <c r="D32" s="387"/>
      <c r="E32" s="28" t="str">
        <f>IF(AND($C32=0,$D32=0),"",$D32-$C32)</f>
        <v/>
      </c>
      <c r="F32" s="98" t="str">
        <f>IF(AND($C32="",$D32=""),"",IF(AND($C32=0,$D32&gt;0),10,IF(AND($D32=0,$C32&gt;0),-1,IF(AND($C32=0,$D32=0),"",$E32/$C32))))</f>
        <v/>
      </c>
      <c r="G32" s="665"/>
      <c r="H32" s="666"/>
      <c r="I32" s="666"/>
      <c r="J32" s="667"/>
    </row>
    <row r="33" spans="1:11" x14ac:dyDescent="0.2">
      <c r="A33" s="668" t="s">
        <v>280</v>
      </c>
      <c r="B33" s="668"/>
      <c r="C33" s="325">
        <f>SUM(C30:C32)</f>
        <v>0</v>
      </c>
      <c r="D33" s="325">
        <f>SUM(D30:D32)</f>
        <v>0</v>
      </c>
      <c r="E33" s="36" t="str">
        <f>IF(AND($C33=0,$D33=0),"",$D33-$C33)</f>
        <v/>
      </c>
      <c r="F33" s="99" t="str">
        <f>IF(AND($C33="",$D33=""),"",IF(AND($C33=0,$D33&gt;0),10,IF(AND($D33=0,$C33&gt;0),-1,IF(AND($C33=0,$D33=0),"",$E33/$C33))))</f>
        <v/>
      </c>
      <c r="G33" s="665"/>
      <c r="H33" s="666"/>
      <c r="I33" s="666"/>
      <c r="J33" s="667"/>
      <c r="K33" s="292"/>
    </row>
    <row r="34" spans="1:11" x14ac:dyDescent="0.2">
      <c r="A34" s="673" t="s">
        <v>226</v>
      </c>
      <c r="B34" s="673"/>
      <c r="C34" s="326"/>
      <c r="D34" s="326"/>
      <c r="E34" s="278"/>
      <c r="F34" s="279"/>
      <c r="G34" s="670"/>
      <c r="H34" s="671"/>
      <c r="I34" s="671"/>
      <c r="J34" s="672"/>
    </row>
    <row r="35" spans="1:11" x14ac:dyDescent="0.2">
      <c r="A35" s="669" t="s">
        <v>83</v>
      </c>
      <c r="B35" s="669"/>
      <c r="C35" s="390"/>
      <c r="D35" s="386"/>
      <c r="E35" s="28" t="str">
        <f t="shared" ref="E35:E52" si="2">IF(AND($C35=0,$D35=0),"",$D35-$C35)</f>
        <v/>
      </c>
      <c r="F35" s="98" t="str">
        <f t="shared" ref="F35:F52" si="3">IF(AND($C35="",$D35=""),"",IF(AND($C35=0,$D35&gt;0),10,IF(AND($D35=0,$C35&gt;0),-1,IF(AND($C35=0,$D35=0),"",$E35/$C35))))</f>
        <v/>
      </c>
      <c r="G35" s="665"/>
      <c r="H35" s="666"/>
      <c r="I35" s="666"/>
      <c r="J35" s="667"/>
    </row>
    <row r="36" spans="1:11" x14ac:dyDescent="0.2">
      <c r="A36" s="669" t="s">
        <v>227</v>
      </c>
      <c r="B36" s="669"/>
      <c r="C36" s="390"/>
      <c r="D36" s="386"/>
      <c r="E36" s="28" t="str">
        <f t="shared" si="2"/>
        <v/>
      </c>
      <c r="F36" s="98" t="str">
        <f t="shared" si="3"/>
        <v/>
      </c>
      <c r="G36" s="665"/>
      <c r="H36" s="666"/>
      <c r="I36" s="666"/>
      <c r="J36" s="667"/>
    </row>
    <row r="37" spans="1:11" x14ac:dyDescent="0.2">
      <c r="A37" s="669" t="s">
        <v>228</v>
      </c>
      <c r="B37" s="669"/>
      <c r="C37" s="390"/>
      <c r="D37" s="386"/>
      <c r="E37" s="28" t="str">
        <f t="shared" si="2"/>
        <v/>
      </c>
      <c r="F37" s="98" t="str">
        <f t="shared" si="3"/>
        <v/>
      </c>
      <c r="G37" s="665"/>
      <c r="H37" s="666"/>
      <c r="I37" s="666"/>
      <c r="J37" s="667"/>
    </row>
    <row r="38" spans="1:11" x14ac:dyDescent="0.2">
      <c r="A38" s="669" t="s">
        <v>229</v>
      </c>
      <c r="B38" s="669"/>
      <c r="C38" s="390"/>
      <c r="D38" s="387"/>
      <c r="E38" s="28" t="str">
        <f>IF(AND($C38=0,$D38=0),"",$D38-$C38)</f>
        <v/>
      </c>
      <c r="F38" s="98" t="str">
        <f>IF(AND($C38="",$D38=""),"",IF(AND($C38=0,$D38&gt;0),10,IF(AND($D38=0,$C38&gt;0),-1,IF(AND($C38=0,$D38=0),"",$E38/$C38))))</f>
        <v/>
      </c>
      <c r="G38" s="665"/>
      <c r="H38" s="666"/>
      <c r="I38" s="666"/>
      <c r="J38" s="667"/>
    </row>
    <row r="39" spans="1:11" x14ac:dyDescent="0.2">
      <c r="A39" s="669" t="s">
        <v>230</v>
      </c>
      <c r="B39" s="669"/>
      <c r="C39" s="390"/>
      <c r="D39" s="386"/>
      <c r="E39" s="28" t="str">
        <f>IF(AND($C39=0,$D39=0),"",$D39-$C39)</f>
        <v/>
      </c>
      <c r="F39" s="98" t="str">
        <f>IF(AND($C39="",$D39=""),"",IF(AND($C39=0,$D39&gt;0),10,IF(AND($D39=0,$C39&gt;0),-1,IF(AND($C39=0,$D39=0),"",$E39/$C39))))</f>
        <v/>
      </c>
      <c r="G39" s="665"/>
      <c r="H39" s="666"/>
      <c r="I39" s="666"/>
      <c r="J39" s="667"/>
    </row>
    <row r="40" spans="1:11" x14ac:dyDescent="0.2">
      <c r="A40" s="669" t="s">
        <v>24</v>
      </c>
      <c r="B40" s="669"/>
      <c r="C40" s="390"/>
      <c r="D40" s="386"/>
      <c r="E40" s="28" t="str">
        <f t="shared" si="2"/>
        <v/>
      </c>
      <c r="F40" s="98" t="str">
        <f t="shared" si="3"/>
        <v/>
      </c>
      <c r="G40" s="665"/>
      <c r="H40" s="666"/>
      <c r="I40" s="666"/>
      <c r="J40" s="667"/>
    </row>
    <row r="41" spans="1:11" x14ac:dyDescent="0.2">
      <c r="A41" s="669" t="s">
        <v>231</v>
      </c>
      <c r="B41" s="669"/>
      <c r="C41" s="390"/>
      <c r="D41" s="386"/>
      <c r="E41" s="28" t="str">
        <f t="shared" si="2"/>
        <v/>
      </c>
      <c r="F41" s="98" t="str">
        <f t="shared" si="3"/>
        <v/>
      </c>
      <c r="G41" s="665"/>
      <c r="H41" s="666"/>
      <c r="I41" s="666"/>
      <c r="J41" s="667"/>
    </row>
    <row r="42" spans="1:11" x14ac:dyDescent="0.2">
      <c r="A42" s="134" t="s">
        <v>153</v>
      </c>
      <c r="B42" s="333"/>
      <c r="C42" s="390"/>
      <c r="D42" s="386"/>
      <c r="E42" s="28" t="str">
        <f t="shared" si="2"/>
        <v/>
      </c>
      <c r="F42" s="98" t="str">
        <f t="shared" si="3"/>
        <v/>
      </c>
      <c r="G42" s="665"/>
      <c r="H42" s="666"/>
      <c r="I42" s="666"/>
      <c r="J42" s="667"/>
    </row>
    <row r="43" spans="1:11" x14ac:dyDescent="0.2">
      <c r="A43" s="668" t="s">
        <v>232</v>
      </c>
      <c r="B43" s="668"/>
      <c r="C43" s="325">
        <f>SUM(C35:C42)</f>
        <v>0</v>
      </c>
      <c r="D43" s="325">
        <f>SUM(D35:D42)</f>
        <v>0</v>
      </c>
      <c r="E43" s="36" t="str">
        <f t="shared" si="2"/>
        <v/>
      </c>
      <c r="F43" s="99" t="str">
        <f t="shared" si="3"/>
        <v/>
      </c>
      <c r="G43" s="665"/>
      <c r="H43" s="666"/>
      <c r="I43" s="666"/>
      <c r="J43" s="667"/>
    </row>
    <row r="44" spans="1:11" x14ac:dyDescent="0.2">
      <c r="A44" s="673" t="s">
        <v>233</v>
      </c>
      <c r="B44" s="673"/>
      <c r="C44" s="326"/>
      <c r="D44" s="326"/>
      <c r="E44" s="278"/>
      <c r="F44" s="279"/>
      <c r="G44" s="670"/>
      <c r="H44" s="671"/>
      <c r="I44" s="671"/>
      <c r="J44" s="672"/>
    </row>
    <row r="45" spans="1:11" x14ac:dyDescent="0.2">
      <c r="A45" s="669" t="s">
        <v>234</v>
      </c>
      <c r="B45" s="669"/>
      <c r="C45" s="390"/>
      <c r="D45" s="386"/>
      <c r="E45" s="28" t="str">
        <f t="shared" si="2"/>
        <v/>
      </c>
      <c r="F45" s="98" t="str">
        <f t="shared" si="3"/>
        <v/>
      </c>
      <c r="G45" s="665"/>
      <c r="H45" s="666"/>
      <c r="I45" s="666"/>
      <c r="J45" s="667"/>
    </row>
    <row r="46" spans="1:11" x14ac:dyDescent="0.2">
      <c r="A46" s="669" t="s">
        <v>228</v>
      </c>
      <c r="B46" s="669"/>
      <c r="C46" s="390"/>
      <c r="D46" s="387"/>
      <c r="E46" s="28" t="str">
        <f t="shared" si="2"/>
        <v/>
      </c>
      <c r="F46" s="98" t="str">
        <f t="shared" si="3"/>
        <v/>
      </c>
      <c r="G46" s="665"/>
      <c r="H46" s="666"/>
      <c r="I46" s="666"/>
      <c r="J46" s="667"/>
    </row>
    <row r="47" spans="1:11" x14ac:dyDescent="0.2">
      <c r="A47" s="669" t="s">
        <v>231</v>
      </c>
      <c r="B47" s="669"/>
      <c r="C47" s="390"/>
      <c r="D47" s="386"/>
      <c r="E47" s="28" t="str">
        <f t="shared" si="2"/>
        <v/>
      </c>
      <c r="F47" s="100" t="str">
        <f t="shared" si="3"/>
        <v/>
      </c>
      <c r="G47" s="665"/>
      <c r="H47" s="666"/>
      <c r="I47" s="666"/>
      <c r="J47" s="667"/>
    </row>
    <row r="48" spans="1:11" x14ac:dyDescent="0.2">
      <c r="A48" s="134" t="s">
        <v>153</v>
      </c>
      <c r="B48" s="333"/>
      <c r="C48" s="390"/>
      <c r="D48" s="387"/>
      <c r="E48" s="28" t="str">
        <f t="shared" si="2"/>
        <v/>
      </c>
      <c r="F48" s="98" t="str">
        <f t="shared" si="3"/>
        <v/>
      </c>
      <c r="G48" s="665"/>
      <c r="H48" s="666"/>
      <c r="I48" s="666"/>
      <c r="J48" s="667"/>
    </row>
    <row r="49" spans="1:12" x14ac:dyDescent="0.2">
      <c r="A49" s="668" t="s">
        <v>235</v>
      </c>
      <c r="B49" s="668"/>
      <c r="C49" s="325">
        <f>SUM(C45:C48)</f>
        <v>0</v>
      </c>
      <c r="D49" s="325">
        <f>SUM(D45:D48)</f>
        <v>0</v>
      </c>
      <c r="E49" s="36" t="str">
        <f t="shared" si="2"/>
        <v/>
      </c>
      <c r="F49" s="99" t="str">
        <f t="shared" si="3"/>
        <v/>
      </c>
      <c r="G49" s="665"/>
      <c r="H49" s="666"/>
      <c r="I49" s="666"/>
      <c r="J49" s="667"/>
    </row>
    <row r="50" spans="1:12" x14ac:dyDescent="0.2">
      <c r="A50" s="673" t="s">
        <v>236</v>
      </c>
      <c r="B50" s="673"/>
      <c r="C50" s="326"/>
      <c r="D50" s="326"/>
      <c r="E50" s="278"/>
      <c r="F50" s="279"/>
      <c r="G50" s="670"/>
      <c r="H50" s="671"/>
      <c r="I50" s="671"/>
      <c r="J50" s="672"/>
    </row>
    <row r="51" spans="1:12" ht="12.75" x14ac:dyDescent="0.2">
      <c r="A51" s="663" t="s">
        <v>237</v>
      </c>
      <c r="B51" s="681"/>
      <c r="C51" s="392"/>
      <c r="D51" s="386"/>
      <c r="E51" s="28" t="str">
        <f t="shared" si="2"/>
        <v/>
      </c>
      <c r="F51" s="98" t="str">
        <f t="shared" si="3"/>
        <v/>
      </c>
      <c r="G51" s="665"/>
      <c r="H51" s="666"/>
      <c r="I51" s="666"/>
      <c r="J51" s="667"/>
    </row>
    <row r="52" spans="1:12" ht="12.75" x14ac:dyDescent="0.2">
      <c r="A52" s="324" t="s">
        <v>153</v>
      </c>
      <c r="B52" s="334"/>
      <c r="C52" s="392"/>
      <c r="D52" s="386"/>
      <c r="E52" s="28" t="str">
        <f t="shared" si="2"/>
        <v/>
      </c>
      <c r="F52" s="98" t="str">
        <f t="shared" si="3"/>
        <v/>
      </c>
      <c r="G52" s="665"/>
      <c r="H52" s="666"/>
      <c r="I52" s="666"/>
      <c r="J52" s="667"/>
    </row>
    <row r="53" spans="1:12" x14ac:dyDescent="0.2">
      <c r="A53" s="668" t="s">
        <v>255</v>
      </c>
      <c r="B53" s="668"/>
      <c r="C53" s="325">
        <f>SUM(C51:C52)</f>
        <v>0</v>
      </c>
      <c r="D53" s="325">
        <f>SUM(D51:D52)</f>
        <v>0</v>
      </c>
      <c r="E53" s="36" t="str">
        <f>IF(AND($C53=0,$D53=0),"",$D53-$C53)</f>
        <v/>
      </c>
      <c r="F53" s="296" t="str">
        <f>IF(AND($C53="",$D53=""),"",IF(AND($C53=0,$D53&gt;0),10,IF(AND($D53=0,$C53&gt;0),-1,IF(AND($C53=0,$D53=0),"",$E53/$C53))))</f>
        <v/>
      </c>
      <c r="G53" s="665"/>
      <c r="H53" s="666"/>
      <c r="I53" s="666"/>
      <c r="J53" s="667"/>
    </row>
    <row r="54" spans="1:12" x14ac:dyDescent="0.2">
      <c r="A54" s="682" t="s">
        <v>238</v>
      </c>
      <c r="B54" s="683"/>
      <c r="C54" s="287"/>
      <c r="D54" s="287"/>
      <c r="E54" s="278"/>
      <c r="F54" s="290"/>
      <c r="G54" s="670"/>
      <c r="H54" s="671"/>
      <c r="I54" s="671"/>
      <c r="J54" s="672"/>
      <c r="L54" s="68"/>
    </row>
    <row r="55" spans="1:12" s="68" customFormat="1" ht="12.75" x14ac:dyDescent="0.2">
      <c r="A55" s="675" t="s">
        <v>274</v>
      </c>
      <c r="B55" s="684"/>
      <c r="C55" s="385"/>
      <c r="D55" s="386"/>
      <c r="E55" s="28" t="str">
        <f>IF(AND($C55=0,$D55=0),"",$D55-$C55)</f>
        <v/>
      </c>
      <c r="F55" s="100" t="str">
        <f t="shared" ref="F55:F93" si="4">IF(AND($C55="",$D55=""),"",IF(AND($C55=0,$D55&gt;0),10,IF(AND($D55=0,$C55&gt;0),-1,IF(AND($C55=0,$D55=0),"",$E55/$C55))))</f>
        <v/>
      </c>
      <c r="G55" s="665"/>
      <c r="H55" s="666"/>
      <c r="I55" s="666"/>
      <c r="J55" s="667"/>
    </row>
    <row r="56" spans="1:12" s="68" customFormat="1" ht="12.75" x14ac:dyDescent="0.2">
      <c r="A56" s="675" t="s">
        <v>26</v>
      </c>
      <c r="B56" s="684"/>
      <c r="C56" s="392"/>
      <c r="D56" s="387"/>
      <c r="E56" s="28" t="str">
        <f>IF(AND($C56=0,$D56=0),"",$D56-$C56)</f>
        <v/>
      </c>
      <c r="F56" s="100" t="str">
        <f t="shared" si="4"/>
        <v/>
      </c>
      <c r="G56" s="665"/>
      <c r="H56" s="666"/>
      <c r="I56" s="666"/>
      <c r="J56" s="667"/>
    </row>
    <row r="57" spans="1:12" s="68" customFormat="1" ht="12.75" x14ac:dyDescent="0.2">
      <c r="A57" s="675" t="s">
        <v>27</v>
      </c>
      <c r="B57" s="684"/>
      <c r="C57" s="385"/>
      <c r="D57" s="386"/>
      <c r="E57" s="28" t="str">
        <f>IF(AND($C57=0,$D57=0),"",$D57-$C57)</f>
        <v/>
      </c>
      <c r="F57" s="100" t="str">
        <f t="shared" si="4"/>
        <v/>
      </c>
      <c r="G57" s="665"/>
      <c r="H57" s="666"/>
      <c r="I57" s="666"/>
      <c r="J57" s="667"/>
    </row>
    <row r="58" spans="1:12" s="68" customFormat="1" ht="12.75" x14ac:dyDescent="0.2">
      <c r="A58" s="324" t="s">
        <v>153</v>
      </c>
      <c r="B58" s="334"/>
      <c r="C58" s="385"/>
      <c r="D58" s="386"/>
      <c r="E58" s="28" t="str">
        <f>IF(AND($C58=0,$D58=0),"",$D58-$C58)</f>
        <v/>
      </c>
      <c r="F58" s="100" t="str">
        <f t="shared" si="4"/>
        <v/>
      </c>
      <c r="G58" s="665"/>
      <c r="H58" s="666"/>
      <c r="I58" s="666"/>
      <c r="J58" s="667"/>
    </row>
    <row r="59" spans="1:12" s="68" customFormat="1" ht="12.75" x14ac:dyDescent="0.2">
      <c r="A59" s="677" t="s">
        <v>239</v>
      </c>
      <c r="B59" s="678"/>
      <c r="C59" s="289">
        <f>SUM(C55:C58)</f>
        <v>0</v>
      </c>
      <c r="D59" s="289">
        <f>SUM(D55:D58)</f>
        <v>0</v>
      </c>
      <c r="E59" s="36" t="str">
        <f>IF(AND($C59=0,$D59=0),"",$D59-$C59)</f>
        <v/>
      </c>
      <c r="F59" s="296" t="str">
        <f t="shared" si="4"/>
        <v/>
      </c>
      <c r="G59" s="665"/>
      <c r="H59" s="666"/>
      <c r="I59" s="666"/>
      <c r="J59" s="667"/>
    </row>
    <row r="60" spans="1:12" s="68" customFormat="1" ht="12.75" x14ac:dyDescent="0.2">
      <c r="A60" s="682" t="s">
        <v>240</v>
      </c>
      <c r="B60" s="698"/>
      <c r="C60" s="288"/>
      <c r="D60" s="288"/>
      <c r="E60" s="278"/>
      <c r="F60" s="290"/>
      <c r="G60" s="670"/>
      <c r="H60" s="671"/>
      <c r="I60" s="671"/>
      <c r="J60" s="672"/>
    </row>
    <row r="61" spans="1:12" s="68" customFormat="1" ht="12.75" x14ac:dyDescent="0.2">
      <c r="A61" s="675" t="s">
        <v>241</v>
      </c>
      <c r="B61" s="676"/>
      <c r="C61" s="390"/>
      <c r="D61" s="386"/>
      <c r="E61" s="28" t="str">
        <f t="shared" ref="E61:E74" si="5">IF(AND($C61=0,$D61=0),"",$D61-$C61)</f>
        <v/>
      </c>
      <c r="F61" s="100" t="str">
        <f t="shared" si="4"/>
        <v/>
      </c>
      <c r="G61" s="665"/>
      <c r="H61" s="666"/>
      <c r="I61" s="666"/>
      <c r="J61" s="667"/>
    </row>
    <row r="62" spans="1:12" s="68" customFormat="1" ht="12.75" x14ac:dyDescent="0.2">
      <c r="A62" s="675" t="s">
        <v>284</v>
      </c>
      <c r="B62" s="676"/>
      <c r="C62" s="390"/>
      <c r="D62" s="386"/>
      <c r="E62" s="28" t="str">
        <f t="shared" si="5"/>
        <v/>
      </c>
      <c r="F62" s="100" t="str">
        <f t="shared" si="4"/>
        <v/>
      </c>
      <c r="G62" s="665"/>
      <c r="H62" s="666"/>
      <c r="I62" s="666"/>
      <c r="J62" s="667"/>
    </row>
    <row r="63" spans="1:12" s="68" customFormat="1" ht="12.75" x14ac:dyDescent="0.2">
      <c r="A63" s="675" t="s">
        <v>242</v>
      </c>
      <c r="B63" s="676"/>
      <c r="C63" s="390"/>
      <c r="D63" s="386"/>
      <c r="E63" s="28" t="str">
        <f t="shared" si="5"/>
        <v/>
      </c>
      <c r="F63" s="100" t="str">
        <f t="shared" si="4"/>
        <v/>
      </c>
      <c r="G63" s="665"/>
      <c r="H63" s="666"/>
      <c r="I63" s="666"/>
      <c r="J63" s="667"/>
    </row>
    <row r="64" spans="1:12" s="68" customFormat="1" ht="12.75" x14ac:dyDescent="0.2">
      <c r="A64" s="675" t="s">
        <v>243</v>
      </c>
      <c r="B64" s="676"/>
      <c r="C64" s="390"/>
      <c r="D64" s="386"/>
      <c r="E64" s="28" t="str">
        <f t="shared" si="5"/>
        <v/>
      </c>
      <c r="F64" s="100" t="str">
        <f t="shared" si="4"/>
        <v/>
      </c>
      <c r="G64" s="665"/>
      <c r="H64" s="666"/>
      <c r="I64" s="666"/>
      <c r="J64" s="667"/>
    </row>
    <row r="65" spans="1:10" s="68" customFormat="1" ht="12.75" x14ac:dyDescent="0.2">
      <c r="A65" s="675" t="s">
        <v>244</v>
      </c>
      <c r="B65" s="676"/>
      <c r="C65" s="390"/>
      <c r="D65" s="386"/>
      <c r="E65" s="28" t="str">
        <f t="shared" si="5"/>
        <v/>
      </c>
      <c r="F65" s="100" t="str">
        <f t="shared" si="4"/>
        <v/>
      </c>
      <c r="G65" s="665"/>
      <c r="H65" s="666"/>
      <c r="I65" s="666"/>
      <c r="J65" s="667"/>
    </row>
    <row r="66" spans="1:10" s="68" customFormat="1" ht="12.75" x14ac:dyDescent="0.2">
      <c r="A66" s="675" t="s">
        <v>245</v>
      </c>
      <c r="B66" s="676"/>
      <c r="C66" s="390"/>
      <c r="D66" s="386"/>
      <c r="E66" s="28" t="str">
        <f t="shared" si="5"/>
        <v/>
      </c>
      <c r="F66" s="100" t="str">
        <f t="shared" si="4"/>
        <v/>
      </c>
      <c r="G66" s="665"/>
      <c r="H66" s="666"/>
      <c r="I66" s="666"/>
      <c r="J66" s="667"/>
    </row>
    <row r="67" spans="1:10" s="68" customFormat="1" ht="12.75" x14ac:dyDescent="0.2">
      <c r="A67" s="675" t="s">
        <v>84</v>
      </c>
      <c r="B67" s="676"/>
      <c r="C67" s="390"/>
      <c r="D67" s="386"/>
      <c r="E67" s="28" t="str">
        <f t="shared" si="5"/>
        <v/>
      </c>
      <c r="F67" s="100" t="str">
        <f t="shared" si="4"/>
        <v/>
      </c>
      <c r="G67" s="665"/>
      <c r="H67" s="666"/>
      <c r="I67" s="666"/>
      <c r="J67" s="667"/>
    </row>
    <row r="68" spans="1:10" s="68" customFormat="1" ht="12.75" x14ac:dyDescent="0.2">
      <c r="A68" s="675" t="s">
        <v>282</v>
      </c>
      <c r="B68" s="676"/>
      <c r="C68" s="390"/>
      <c r="D68" s="387"/>
      <c r="E68" s="28" t="str">
        <f t="shared" si="5"/>
        <v/>
      </c>
      <c r="F68" s="100" t="str">
        <f t="shared" si="4"/>
        <v/>
      </c>
      <c r="G68" s="665"/>
      <c r="H68" s="666"/>
      <c r="I68" s="666"/>
      <c r="J68" s="667"/>
    </row>
    <row r="69" spans="1:10" s="68" customFormat="1" ht="12.75" x14ac:dyDescent="0.2">
      <c r="A69" s="675" t="s">
        <v>246</v>
      </c>
      <c r="B69" s="676"/>
      <c r="C69" s="390"/>
      <c r="D69" s="386"/>
      <c r="E69" s="28" t="str">
        <f t="shared" si="5"/>
        <v/>
      </c>
      <c r="F69" s="100" t="str">
        <f t="shared" si="4"/>
        <v/>
      </c>
      <c r="G69" s="665"/>
      <c r="H69" s="666"/>
      <c r="I69" s="666"/>
      <c r="J69" s="667"/>
    </row>
    <row r="70" spans="1:10" s="68" customFormat="1" ht="12.75" x14ac:dyDescent="0.2">
      <c r="A70" s="675" t="s">
        <v>281</v>
      </c>
      <c r="B70" s="676"/>
      <c r="C70" s="390"/>
      <c r="D70" s="386"/>
      <c r="E70" s="28" t="str">
        <f t="shared" si="5"/>
        <v/>
      </c>
      <c r="F70" s="100" t="str">
        <f t="shared" si="4"/>
        <v/>
      </c>
      <c r="G70" s="665"/>
      <c r="H70" s="666"/>
      <c r="I70" s="666"/>
      <c r="J70" s="667"/>
    </row>
    <row r="71" spans="1:10" s="68" customFormat="1" ht="12.75" x14ac:dyDescent="0.2">
      <c r="A71" s="675" t="s">
        <v>276</v>
      </c>
      <c r="B71" s="676"/>
      <c r="C71" s="390"/>
      <c r="D71" s="386"/>
      <c r="E71" s="28" t="str">
        <f t="shared" si="5"/>
        <v/>
      </c>
      <c r="F71" s="100" t="str">
        <f t="shared" si="4"/>
        <v/>
      </c>
      <c r="G71" s="665"/>
      <c r="H71" s="666"/>
      <c r="I71" s="666"/>
      <c r="J71" s="667"/>
    </row>
    <row r="72" spans="1:10" s="68" customFormat="1" ht="12.75" x14ac:dyDescent="0.2">
      <c r="A72" s="323" t="s">
        <v>153</v>
      </c>
      <c r="B72" s="335"/>
      <c r="C72" s="390"/>
      <c r="D72" s="387"/>
      <c r="E72" s="28" t="str">
        <f t="shared" si="5"/>
        <v/>
      </c>
      <c r="F72" s="100" t="str">
        <f t="shared" si="4"/>
        <v/>
      </c>
      <c r="G72" s="665"/>
      <c r="H72" s="666"/>
      <c r="I72" s="666"/>
      <c r="J72" s="667"/>
    </row>
    <row r="73" spans="1:10" s="68" customFormat="1" ht="12.75" x14ac:dyDescent="0.2">
      <c r="A73" s="677" t="s">
        <v>247</v>
      </c>
      <c r="B73" s="678"/>
      <c r="C73" s="289">
        <f>SUM(C61:C72)</f>
        <v>0</v>
      </c>
      <c r="D73" s="289">
        <f>SUM(D61:D72)</f>
        <v>0</v>
      </c>
      <c r="E73" s="351" t="str">
        <f t="shared" si="5"/>
        <v/>
      </c>
      <c r="F73" s="297" t="str">
        <f t="shared" si="4"/>
        <v/>
      </c>
      <c r="G73" s="665"/>
      <c r="H73" s="666"/>
      <c r="I73" s="666"/>
      <c r="J73" s="667"/>
    </row>
    <row r="74" spans="1:10" s="68" customFormat="1" ht="12.75" x14ac:dyDescent="0.2">
      <c r="A74" s="677" t="s">
        <v>248</v>
      </c>
      <c r="B74" s="690"/>
      <c r="C74" s="289">
        <f>C17+C28+C33+C43+C49+C53+C59+C73</f>
        <v>0</v>
      </c>
      <c r="D74" s="289">
        <f>D17+D28+D33+D43+D49+D53+D59+D73</f>
        <v>0</v>
      </c>
      <c r="E74" s="36" t="str">
        <f t="shared" si="5"/>
        <v/>
      </c>
      <c r="F74" s="99" t="str">
        <f t="shared" si="4"/>
        <v/>
      </c>
      <c r="G74" s="665"/>
      <c r="H74" s="666"/>
      <c r="I74" s="666"/>
      <c r="J74" s="667"/>
    </row>
    <row r="75" spans="1:10" s="68" customFormat="1" ht="12.75" x14ac:dyDescent="0.2">
      <c r="A75" s="682" t="s">
        <v>249</v>
      </c>
      <c r="B75" s="697"/>
      <c r="C75" s="288"/>
      <c r="D75" s="288"/>
      <c r="E75" s="278"/>
      <c r="F75" s="286"/>
      <c r="G75" s="670"/>
      <c r="H75" s="671"/>
      <c r="I75" s="671"/>
      <c r="J75" s="672"/>
    </row>
    <row r="76" spans="1:10" s="68" customFormat="1" ht="12.75" x14ac:dyDescent="0.2">
      <c r="A76" s="675" t="s">
        <v>273</v>
      </c>
      <c r="B76" s="676"/>
      <c r="C76" s="390"/>
      <c r="D76" s="386"/>
      <c r="E76" s="27" t="str">
        <f t="shared" ref="E76:E90" si="6">IF(AND($C76=0,$D76=0),"",$D76-$C76)</f>
        <v/>
      </c>
      <c r="F76" s="291" t="str">
        <f t="shared" si="4"/>
        <v/>
      </c>
      <c r="G76" s="665"/>
      <c r="H76" s="666"/>
      <c r="I76" s="666"/>
      <c r="J76" s="667"/>
    </row>
    <row r="77" spans="1:10" s="68" customFormat="1" ht="12.75" x14ac:dyDescent="0.2">
      <c r="A77" s="675" t="s">
        <v>250</v>
      </c>
      <c r="B77" s="676"/>
      <c r="C77" s="390"/>
      <c r="D77" s="386"/>
      <c r="E77" s="28" t="str">
        <f t="shared" si="6"/>
        <v/>
      </c>
      <c r="F77" s="100" t="str">
        <f t="shared" si="4"/>
        <v/>
      </c>
      <c r="G77" s="665"/>
      <c r="H77" s="666"/>
      <c r="I77" s="666"/>
      <c r="J77" s="667"/>
    </row>
    <row r="78" spans="1:10" s="68" customFormat="1" ht="12.75" x14ac:dyDescent="0.2">
      <c r="A78" s="675" t="s">
        <v>251</v>
      </c>
      <c r="B78" s="676"/>
      <c r="C78" s="391"/>
      <c r="D78" s="386"/>
      <c r="E78" s="28" t="str">
        <f t="shared" si="6"/>
        <v/>
      </c>
      <c r="F78" s="100" t="str">
        <f t="shared" si="4"/>
        <v/>
      </c>
      <c r="G78" s="665"/>
      <c r="H78" s="666"/>
      <c r="I78" s="666"/>
      <c r="J78" s="667"/>
    </row>
    <row r="79" spans="1:10" s="68" customFormat="1" ht="12.75" x14ac:dyDescent="0.2">
      <c r="A79" s="675" t="s">
        <v>290</v>
      </c>
      <c r="B79" s="676"/>
      <c r="C79" s="391"/>
      <c r="D79" s="386"/>
      <c r="E79" s="28" t="str">
        <f t="shared" si="6"/>
        <v/>
      </c>
      <c r="F79" s="100" t="str">
        <f t="shared" si="4"/>
        <v/>
      </c>
      <c r="G79" s="665"/>
      <c r="H79" s="666"/>
      <c r="I79" s="666"/>
      <c r="J79" s="667"/>
    </row>
    <row r="80" spans="1:10" s="68" customFormat="1" ht="12.75" x14ac:dyDescent="0.2">
      <c r="A80" s="323" t="s">
        <v>153</v>
      </c>
      <c r="B80" s="335"/>
      <c r="C80" s="391"/>
      <c r="D80" s="387"/>
      <c r="E80" s="280" t="str">
        <f t="shared" si="6"/>
        <v/>
      </c>
      <c r="F80" s="281" t="str">
        <f t="shared" si="4"/>
        <v/>
      </c>
      <c r="G80" s="665"/>
      <c r="H80" s="666"/>
      <c r="I80" s="666"/>
      <c r="J80" s="667"/>
    </row>
    <row r="81" spans="1:12" s="68" customFormat="1" ht="12.75" x14ac:dyDescent="0.2">
      <c r="A81" s="677" t="s">
        <v>252</v>
      </c>
      <c r="B81" s="690"/>
      <c r="C81" s="289">
        <f>SUM(C76:C80)</f>
        <v>0</v>
      </c>
      <c r="D81" s="289">
        <f>SUM(D76:D80)</f>
        <v>0</v>
      </c>
      <c r="E81" s="36" t="str">
        <f t="shared" si="6"/>
        <v/>
      </c>
      <c r="F81" s="99" t="str">
        <f t="shared" si="4"/>
        <v/>
      </c>
      <c r="G81" s="665"/>
      <c r="H81" s="666"/>
      <c r="I81" s="666"/>
      <c r="J81" s="667"/>
    </row>
    <row r="82" spans="1:12" s="68" customFormat="1" ht="12.75" x14ac:dyDescent="0.2">
      <c r="A82" s="682" t="s">
        <v>256</v>
      </c>
      <c r="B82" s="695"/>
      <c r="C82" s="294"/>
      <c r="D82" s="338"/>
      <c r="E82" s="278" t="str">
        <f t="shared" si="6"/>
        <v/>
      </c>
      <c r="F82" s="339" t="str">
        <f t="shared" si="4"/>
        <v/>
      </c>
      <c r="G82" s="670"/>
      <c r="H82" s="671"/>
      <c r="I82" s="671"/>
      <c r="J82" s="672"/>
    </row>
    <row r="83" spans="1:12" s="68" customFormat="1" ht="12.75" customHeight="1" x14ac:dyDescent="0.2">
      <c r="A83" s="675" t="s">
        <v>257</v>
      </c>
      <c r="B83" s="694"/>
      <c r="C83" s="385"/>
      <c r="D83" s="386"/>
      <c r="E83" s="27" t="str">
        <f t="shared" si="6"/>
        <v/>
      </c>
      <c r="F83" s="354" t="str">
        <f t="shared" si="4"/>
        <v/>
      </c>
      <c r="G83" s="665"/>
      <c r="H83" s="666"/>
      <c r="I83" s="666"/>
      <c r="J83" s="667"/>
    </row>
    <row r="84" spans="1:12" s="68" customFormat="1" ht="12.75" customHeight="1" x14ac:dyDescent="0.2">
      <c r="A84" s="675" t="s">
        <v>258</v>
      </c>
      <c r="B84" s="694"/>
      <c r="C84" s="385"/>
      <c r="D84" s="386"/>
      <c r="E84" s="28" t="str">
        <f t="shared" si="6"/>
        <v/>
      </c>
      <c r="F84" s="285" t="str">
        <f t="shared" si="4"/>
        <v/>
      </c>
      <c r="G84" s="665"/>
      <c r="H84" s="666"/>
      <c r="I84" s="666"/>
      <c r="J84" s="667"/>
    </row>
    <row r="85" spans="1:12" s="68" customFormat="1" ht="12.75" customHeight="1" x14ac:dyDescent="0.2">
      <c r="A85" s="675" t="s">
        <v>259</v>
      </c>
      <c r="B85" s="694"/>
      <c r="C85" s="390"/>
      <c r="D85" s="386"/>
      <c r="E85" s="28" t="str">
        <f t="shared" si="6"/>
        <v/>
      </c>
      <c r="F85" s="285" t="str">
        <f t="shared" si="4"/>
        <v/>
      </c>
      <c r="G85" s="665"/>
      <c r="H85" s="666"/>
      <c r="I85" s="666"/>
      <c r="J85" s="667"/>
    </row>
    <row r="86" spans="1:12" s="68" customFormat="1" ht="12.75" customHeight="1" x14ac:dyDescent="0.2">
      <c r="A86" s="675" t="s">
        <v>260</v>
      </c>
      <c r="B86" s="694"/>
      <c r="C86" s="390"/>
      <c r="D86" s="386"/>
      <c r="E86" s="28" t="str">
        <f t="shared" si="6"/>
        <v/>
      </c>
      <c r="F86" s="285" t="str">
        <f t="shared" si="4"/>
        <v/>
      </c>
      <c r="G86" s="665"/>
      <c r="H86" s="666"/>
      <c r="I86" s="666"/>
      <c r="J86" s="667"/>
    </row>
    <row r="87" spans="1:12" s="68" customFormat="1" ht="12.75" customHeight="1" x14ac:dyDescent="0.2">
      <c r="A87" s="675" t="s">
        <v>261</v>
      </c>
      <c r="B87" s="694"/>
      <c r="C87" s="390"/>
      <c r="D87" s="386"/>
      <c r="E87" s="28" t="str">
        <f t="shared" si="6"/>
        <v/>
      </c>
      <c r="F87" s="285" t="str">
        <f t="shared" si="4"/>
        <v/>
      </c>
      <c r="G87" s="665"/>
      <c r="H87" s="666"/>
      <c r="I87" s="666"/>
      <c r="J87" s="667"/>
    </row>
    <row r="88" spans="1:12" s="68" customFormat="1" ht="12.75" customHeight="1" x14ac:dyDescent="0.2">
      <c r="A88" s="675" t="s">
        <v>262</v>
      </c>
      <c r="B88" s="694"/>
      <c r="C88" s="385"/>
      <c r="D88" s="386"/>
      <c r="E88" s="28" t="str">
        <f t="shared" si="6"/>
        <v/>
      </c>
      <c r="F88" s="285" t="str">
        <f t="shared" si="4"/>
        <v/>
      </c>
      <c r="G88" s="665"/>
      <c r="H88" s="666"/>
      <c r="I88" s="666"/>
      <c r="J88" s="667"/>
    </row>
    <row r="89" spans="1:12" s="68" customFormat="1" ht="12.75" x14ac:dyDescent="0.2">
      <c r="A89" s="330" t="s">
        <v>153</v>
      </c>
      <c r="B89" s="336"/>
      <c r="C89" s="385"/>
      <c r="D89" s="386"/>
      <c r="E89" s="28" t="str">
        <f t="shared" si="6"/>
        <v/>
      </c>
      <c r="F89" s="285" t="str">
        <f t="shared" si="4"/>
        <v/>
      </c>
      <c r="G89" s="665"/>
      <c r="H89" s="666"/>
      <c r="I89" s="666"/>
      <c r="J89" s="667"/>
    </row>
    <row r="90" spans="1:12" s="68" customFormat="1" ht="12.75" customHeight="1" x14ac:dyDescent="0.2">
      <c r="A90" s="677" t="s">
        <v>263</v>
      </c>
      <c r="B90" s="696"/>
      <c r="C90" s="289">
        <f>SUM(C83:C89)</f>
        <v>0</v>
      </c>
      <c r="D90" s="337">
        <f>SUM(D83:D89)</f>
        <v>0</v>
      </c>
      <c r="E90" s="36" t="str">
        <f t="shared" si="6"/>
        <v/>
      </c>
      <c r="F90" s="189" t="str">
        <f t="shared" si="4"/>
        <v/>
      </c>
      <c r="G90" s="665"/>
      <c r="H90" s="666"/>
      <c r="I90" s="666"/>
      <c r="J90" s="667"/>
      <c r="L90" s="238"/>
    </row>
    <row r="91" spans="1:12" ht="12.75" customHeight="1" x14ac:dyDescent="0.2">
      <c r="A91" s="660"/>
      <c r="B91" s="661"/>
      <c r="C91" s="661"/>
      <c r="D91" s="661"/>
      <c r="E91" s="661"/>
      <c r="F91" s="661"/>
      <c r="G91" s="661"/>
      <c r="H91" s="661"/>
      <c r="I91" s="661"/>
      <c r="J91" s="662"/>
    </row>
    <row r="92" spans="1:12" ht="12.75" customHeight="1" x14ac:dyDescent="0.2">
      <c r="A92" s="685" t="s">
        <v>164</v>
      </c>
      <c r="B92" s="686"/>
      <c r="C92" s="74">
        <f>C74+C81+C90</f>
        <v>0</v>
      </c>
      <c r="D92" s="74">
        <f>D74+D81+D90</f>
        <v>0</v>
      </c>
      <c r="E92" s="36" t="str">
        <f>IF(AND($C92=0,$D92=0),"",$D92-$C92)</f>
        <v/>
      </c>
      <c r="F92" s="99" t="str">
        <f>IF(AND($C92="",$D92=""),"",IF(AND($C92=0,$D92&gt;0),10,IF(AND($D92=0,$C92&gt;0),-1,IF(AND($C92=0,$D92=0),"",$E92/$C92))))</f>
        <v/>
      </c>
      <c r="G92" s="665"/>
      <c r="H92" s="666"/>
      <c r="I92" s="666"/>
      <c r="J92" s="667"/>
    </row>
    <row r="93" spans="1:12" ht="12.75" customHeight="1" x14ac:dyDescent="0.2">
      <c r="A93" s="685" t="s">
        <v>165</v>
      </c>
      <c r="B93" s="686"/>
      <c r="C93" s="49"/>
      <c r="D93" s="49"/>
      <c r="E93" s="352" t="str">
        <f>IF(AND($C93=0,$D93=0),"",$D93-$C93)</f>
        <v/>
      </c>
      <c r="F93" s="353" t="str">
        <f t="shared" si="4"/>
        <v/>
      </c>
      <c r="G93" s="665"/>
      <c r="H93" s="666"/>
      <c r="I93" s="666"/>
      <c r="J93" s="667"/>
    </row>
    <row r="94" spans="1:12" ht="12.75" customHeight="1" x14ac:dyDescent="0.2">
      <c r="A94" s="685" t="s">
        <v>253</v>
      </c>
      <c r="B94" s="686"/>
      <c r="C94" s="93">
        <f>SUM(C92:C93)</f>
        <v>0</v>
      </c>
      <c r="D94" s="93">
        <f>SUM(D92:D93)</f>
        <v>0</v>
      </c>
      <c r="E94" s="36" t="str">
        <f>IF(AND($C94=0,$D94=0),"",$D94-$C94)</f>
        <v/>
      </c>
      <c r="F94" s="99" t="str">
        <f>IF(AND($C94="",$D94=""),"",IF(AND($C94=0,$D94&gt;0),10,IF(AND($D94=0,$C94&gt;0),-1,IF(AND($C94=0,$D94=0),"",$E94/$C94))))</f>
        <v/>
      </c>
      <c r="G94" s="665"/>
      <c r="H94" s="666"/>
      <c r="I94" s="666"/>
      <c r="J94" s="667"/>
    </row>
    <row r="95" spans="1:12" ht="9.75" customHeight="1" x14ac:dyDescent="0.2">
      <c r="A95" s="693"/>
      <c r="B95" s="693"/>
      <c r="C95" s="94"/>
      <c r="D95" s="94"/>
      <c r="E95" s="83"/>
      <c r="F95" s="293"/>
      <c r="G95" s="293"/>
      <c r="H95" s="293"/>
      <c r="I95" s="692"/>
      <c r="J95" s="692"/>
    </row>
    <row r="96" spans="1:12" hidden="1" x14ac:dyDescent="0.2">
      <c r="A96" s="359"/>
      <c r="B96" s="359"/>
      <c r="C96" s="94"/>
      <c r="D96" s="94"/>
      <c r="E96" s="83"/>
      <c r="F96" s="293"/>
      <c r="G96" s="293"/>
      <c r="H96" s="293"/>
      <c r="I96" s="357"/>
      <c r="J96" s="357"/>
    </row>
    <row r="97" spans="1:10" hidden="1" x14ac:dyDescent="0.2">
      <c r="B97" s="238"/>
      <c r="C97" s="238"/>
      <c r="E97" s="83"/>
      <c r="F97" s="293"/>
      <c r="G97" s="293"/>
      <c r="H97" s="293"/>
      <c r="I97" s="277"/>
      <c r="J97" s="277"/>
    </row>
    <row r="98" spans="1:10" hidden="1" x14ac:dyDescent="0.2">
      <c r="B98" s="238"/>
      <c r="C98" s="238"/>
      <c r="E98" s="83"/>
      <c r="F98" s="293"/>
      <c r="G98" s="293"/>
      <c r="H98" s="293"/>
      <c r="I98" s="277"/>
      <c r="J98" s="277"/>
    </row>
    <row r="99" spans="1:10" ht="18" hidden="1" customHeight="1" x14ac:dyDescent="0.2">
      <c r="A99" s="362"/>
      <c r="B99" s="238"/>
      <c r="C99" s="238"/>
      <c r="D99" s="94"/>
      <c r="E99" s="83"/>
      <c r="F99" s="293"/>
      <c r="G99" s="293"/>
      <c r="H99" s="293"/>
      <c r="I99" s="277"/>
      <c r="J99" s="277"/>
    </row>
    <row r="100" spans="1:10" hidden="1" x14ac:dyDescent="0.2">
      <c r="A100" s="343" t="s">
        <v>289</v>
      </c>
      <c r="B100" s="238"/>
      <c r="C100" s="238"/>
      <c r="D100" s="94"/>
      <c r="E100" s="83"/>
      <c r="F100" s="293"/>
      <c r="G100" s="293"/>
      <c r="H100" s="293"/>
      <c r="I100" s="277"/>
      <c r="J100" s="277"/>
    </row>
    <row r="101" spans="1:10" hidden="1" x14ac:dyDescent="0.2">
      <c r="A101" s="238"/>
      <c r="B101" s="238"/>
      <c r="C101" s="238"/>
      <c r="D101" s="94"/>
      <c r="E101" s="83"/>
      <c r="F101" s="293"/>
      <c r="G101" s="293"/>
      <c r="H101" s="293"/>
      <c r="I101" s="277"/>
      <c r="J101" s="277"/>
    </row>
    <row r="102" spans="1:10" hidden="1" x14ac:dyDescent="0.2">
      <c r="A102" s="238"/>
      <c r="B102" s="238"/>
      <c r="C102" s="238"/>
      <c r="D102" s="94"/>
      <c r="E102" s="83"/>
      <c r="F102" s="293"/>
      <c r="G102" s="293"/>
      <c r="H102" s="293"/>
      <c r="I102" s="277"/>
      <c r="J102" s="277"/>
    </row>
    <row r="103" spans="1:10" hidden="1" x14ac:dyDescent="0.2">
      <c r="A103" s="238"/>
      <c r="B103" s="238"/>
      <c r="C103" s="238"/>
      <c r="D103" s="94"/>
      <c r="E103" s="83"/>
      <c r="F103" s="293"/>
      <c r="G103" s="293"/>
      <c r="H103" s="293"/>
      <c r="I103" s="277"/>
      <c r="J103" s="277"/>
    </row>
    <row r="104" spans="1:10" hidden="1" x14ac:dyDescent="0.2">
      <c r="A104" s="238"/>
      <c r="B104" s="238"/>
      <c r="C104" s="238"/>
      <c r="D104" s="94"/>
      <c r="E104" s="83"/>
      <c r="F104" s="293"/>
      <c r="G104" s="293"/>
      <c r="H104" s="293"/>
      <c r="I104" s="277"/>
      <c r="J104" s="277"/>
    </row>
    <row r="105" spans="1:10" hidden="1" x14ac:dyDescent="0.2">
      <c r="A105" s="238"/>
      <c r="B105" s="238"/>
      <c r="C105" s="238"/>
      <c r="D105" s="94"/>
      <c r="E105" s="83"/>
      <c r="F105" s="293"/>
      <c r="G105" s="293"/>
      <c r="H105" s="293"/>
      <c r="I105" s="277"/>
      <c r="J105" s="277"/>
    </row>
    <row r="106" spans="1:10" hidden="1" x14ac:dyDescent="0.2">
      <c r="A106" s="238"/>
      <c r="B106" s="238"/>
      <c r="C106" s="238"/>
      <c r="D106" s="94"/>
      <c r="E106" s="83"/>
      <c r="F106" s="293"/>
      <c r="G106" s="293"/>
      <c r="H106" s="293"/>
      <c r="I106" s="277"/>
      <c r="J106" s="277"/>
    </row>
    <row r="107" spans="1:10" hidden="1" x14ac:dyDescent="0.2">
      <c r="A107" s="238"/>
      <c r="B107" s="238"/>
      <c r="C107" s="94"/>
      <c r="D107" s="94"/>
      <c r="E107" s="83"/>
      <c r="F107" s="293"/>
      <c r="G107" s="293"/>
      <c r="H107" s="293"/>
      <c r="I107" s="277"/>
      <c r="J107" s="277"/>
    </row>
    <row r="108" spans="1:10" hidden="1" x14ac:dyDescent="0.2">
      <c r="B108" s="76"/>
      <c r="E108" s="77"/>
      <c r="F108" s="239"/>
      <c r="G108" s="239"/>
      <c r="H108" s="239"/>
    </row>
    <row r="109" spans="1:10" hidden="1" x14ac:dyDescent="0.2">
      <c r="A109" s="240"/>
      <c r="B109" s="78"/>
      <c r="C109" s="241"/>
      <c r="D109" s="241"/>
      <c r="E109" s="77"/>
      <c r="F109" s="239"/>
      <c r="G109" s="239"/>
      <c r="H109" s="239"/>
    </row>
    <row r="110" spans="1:10" hidden="1" x14ac:dyDescent="0.2">
      <c r="B110" s="79"/>
      <c r="C110" s="77"/>
      <c r="D110" s="77"/>
      <c r="E110" s="77"/>
      <c r="F110" s="239"/>
      <c r="G110" s="239"/>
      <c r="H110" s="239"/>
    </row>
    <row r="111" spans="1:10" hidden="1" x14ac:dyDescent="0.2">
      <c r="B111" s="79"/>
      <c r="C111" s="77"/>
      <c r="D111" s="77"/>
      <c r="E111" s="77"/>
      <c r="F111" s="239"/>
      <c r="G111" s="239"/>
      <c r="H111" s="239"/>
    </row>
    <row r="112" spans="1:10" hidden="1" x14ac:dyDescent="0.2">
      <c r="B112" s="79"/>
      <c r="C112" s="77"/>
      <c r="D112" s="77"/>
      <c r="E112" s="77"/>
      <c r="F112" s="239"/>
      <c r="G112" s="239"/>
      <c r="H112" s="239"/>
    </row>
    <row r="113" spans="2:8" hidden="1" x14ac:dyDescent="0.2">
      <c r="B113" s="79"/>
      <c r="C113" s="77"/>
      <c r="D113" s="77"/>
      <c r="E113" s="77"/>
      <c r="F113" s="239"/>
      <c r="G113" s="239"/>
      <c r="H113" s="239"/>
    </row>
    <row r="114" spans="2:8" hidden="1" x14ac:dyDescent="0.2">
      <c r="B114" s="79"/>
      <c r="C114" s="77"/>
      <c r="D114" s="77"/>
      <c r="E114" s="77"/>
      <c r="F114" s="239"/>
      <c r="G114" s="239"/>
      <c r="H114" s="239"/>
    </row>
    <row r="115" spans="2:8" hidden="1" x14ac:dyDescent="0.2">
      <c r="B115" s="79"/>
      <c r="C115" s="77"/>
      <c r="D115" s="77"/>
      <c r="E115" s="77"/>
      <c r="F115" s="239"/>
      <c r="G115" s="239"/>
      <c r="H115" s="239"/>
    </row>
    <row r="116" spans="2:8" hidden="1" x14ac:dyDescent="0.2">
      <c r="B116" s="79"/>
      <c r="C116" s="79"/>
      <c r="D116" s="79"/>
      <c r="E116" s="79"/>
      <c r="F116" s="239"/>
      <c r="G116" s="239"/>
      <c r="H116" s="239"/>
    </row>
    <row r="117" spans="2:8" hidden="1" x14ac:dyDescent="0.2">
      <c r="B117" s="79"/>
      <c r="C117" s="79"/>
      <c r="D117" s="79"/>
      <c r="E117" s="79"/>
      <c r="F117" s="239"/>
      <c r="G117" s="239"/>
      <c r="H117" s="239"/>
    </row>
    <row r="118" spans="2:8" hidden="1" x14ac:dyDescent="0.2">
      <c r="B118" s="79"/>
      <c r="C118" s="79"/>
      <c r="D118" s="79"/>
      <c r="E118" s="79"/>
      <c r="F118" s="239"/>
      <c r="G118" s="239"/>
      <c r="H118" s="239"/>
    </row>
    <row r="119" spans="2:8" hidden="1" x14ac:dyDescent="0.2">
      <c r="B119" s="79"/>
      <c r="C119" s="79"/>
      <c r="D119" s="79"/>
      <c r="E119" s="79"/>
      <c r="F119" s="239"/>
      <c r="G119" s="239"/>
      <c r="H119" s="239"/>
    </row>
    <row r="120" spans="2:8" hidden="1" x14ac:dyDescent="0.2">
      <c r="B120" s="79"/>
      <c r="C120" s="79"/>
      <c r="D120" s="79"/>
      <c r="E120" s="79"/>
      <c r="F120" s="239"/>
      <c r="G120" s="239"/>
      <c r="H120" s="239"/>
    </row>
    <row r="121" spans="2:8" hidden="1" x14ac:dyDescent="0.2">
      <c r="B121" s="79"/>
      <c r="C121" s="79"/>
      <c r="D121" s="79"/>
      <c r="E121" s="79"/>
      <c r="F121" s="239"/>
      <c r="G121" s="239"/>
      <c r="H121" s="239"/>
    </row>
    <row r="122" spans="2:8" hidden="1" x14ac:dyDescent="0.2">
      <c r="B122" s="79"/>
      <c r="C122" s="79"/>
      <c r="D122" s="79"/>
      <c r="E122" s="79"/>
      <c r="F122" s="239"/>
      <c r="G122" s="239"/>
      <c r="H122" s="239"/>
    </row>
    <row r="123" spans="2:8" hidden="1" x14ac:dyDescent="0.2">
      <c r="B123" s="79"/>
      <c r="C123" s="79"/>
      <c r="D123" s="79"/>
      <c r="E123" s="79"/>
      <c r="F123" s="239"/>
      <c r="G123" s="239"/>
      <c r="H123" s="239"/>
    </row>
    <row r="124" spans="2:8" hidden="1" x14ac:dyDescent="0.2">
      <c r="B124" s="79"/>
      <c r="C124" s="79"/>
      <c r="D124" s="79"/>
      <c r="E124" s="79"/>
      <c r="F124" s="239"/>
      <c r="G124" s="239"/>
      <c r="H124" s="239"/>
    </row>
    <row r="125" spans="2:8" hidden="1" x14ac:dyDescent="0.2">
      <c r="B125" s="79"/>
      <c r="C125" s="79"/>
      <c r="D125" s="79"/>
      <c r="E125" s="79"/>
      <c r="F125" s="239"/>
      <c r="G125" s="239"/>
      <c r="H125" s="239"/>
    </row>
    <row r="126" spans="2:8" hidden="1" x14ac:dyDescent="0.2">
      <c r="B126" s="79"/>
      <c r="C126" s="79"/>
      <c r="D126" s="79"/>
      <c r="E126" s="79"/>
      <c r="F126" s="239"/>
      <c r="G126" s="239"/>
      <c r="H126" s="239"/>
    </row>
    <row r="127" spans="2:8" hidden="1" x14ac:dyDescent="0.2">
      <c r="B127" s="79"/>
      <c r="C127" s="79"/>
      <c r="D127" s="79"/>
      <c r="E127" s="79"/>
      <c r="F127" s="239"/>
      <c r="G127" s="239"/>
      <c r="H127" s="239"/>
    </row>
    <row r="128" spans="2:8" hidden="1" x14ac:dyDescent="0.2">
      <c r="B128" s="79"/>
      <c r="C128" s="79"/>
      <c r="D128" s="79"/>
      <c r="E128" s="79"/>
      <c r="F128" s="239"/>
      <c r="G128" s="239"/>
      <c r="H128" s="239"/>
    </row>
    <row r="129" spans="2:8" hidden="1" x14ac:dyDescent="0.2">
      <c r="B129" s="79"/>
      <c r="C129" s="79"/>
      <c r="D129" s="79"/>
      <c r="E129" s="79"/>
      <c r="F129" s="239"/>
      <c r="G129" s="239"/>
      <c r="H129" s="239"/>
    </row>
    <row r="130" spans="2:8" hidden="1" x14ac:dyDescent="0.2">
      <c r="B130" s="79"/>
      <c r="C130" s="79"/>
      <c r="D130" s="79"/>
      <c r="E130" s="79"/>
      <c r="F130" s="239"/>
      <c r="G130" s="239"/>
      <c r="H130" s="239"/>
    </row>
    <row r="131" spans="2:8" hidden="1" x14ac:dyDescent="0.2">
      <c r="B131" s="79"/>
      <c r="C131" s="79"/>
      <c r="D131" s="79"/>
      <c r="E131" s="79"/>
      <c r="F131" s="239"/>
      <c r="G131" s="239"/>
      <c r="H131" s="239"/>
    </row>
    <row r="132" spans="2:8" hidden="1" x14ac:dyDescent="0.2">
      <c r="B132" s="79"/>
      <c r="C132" s="79"/>
      <c r="D132" s="79"/>
      <c r="E132" s="79"/>
      <c r="F132" s="239"/>
      <c r="G132" s="239"/>
      <c r="H132" s="239"/>
    </row>
    <row r="133" spans="2:8" hidden="1" x14ac:dyDescent="0.2">
      <c r="B133" s="79"/>
      <c r="C133" s="79"/>
      <c r="D133" s="79"/>
      <c r="E133" s="79"/>
      <c r="F133" s="239"/>
      <c r="G133" s="239"/>
      <c r="H133" s="239"/>
    </row>
    <row r="134" spans="2:8" hidden="1" x14ac:dyDescent="0.2">
      <c r="B134" s="79"/>
      <c r="C134" s="79"/>
      <c r="D134" s="79"/>
      <c r="E134" s="79"/>
      <c r="F134" s="239"/>
      <c r="G134" s="239"/>
      <c r="H134" s="239"/>
    </row>
    <row r="135" spans="2:8" hidden="1" x14ac:dyDescent="0.2">
      <c r="B135" s="79"/>
      <c r="C135" s="79"/>
      <c r="D135" s="79"/>
      <c r="E135" s="79"/>
      <c r="F135" s="239"/>
      <c r="G135" s="239"/>
      <c r="H135" s="239"/>
    </row>
    <row r="136" spans="2:8" hidden="1" x14ac:dyDescent="0.2">
      <c r="B136" s="79"/>
      <c r="C136" s="79"/>
      <c r="D136" s="79"/>
      <c r="E136" s="79"/>
      <c r="F136" s="239"/>
      <c r="G136" s="239"/>
      <c r="H136" s="239"/>
    </row>
    <row r="137" spans="2:8" hidden="1" x14ac:dyDescent="0.2">
      <c r="B137" s="79"/>
      <c r="C137" s="79"/>
      <c r="D137" s="79"/>
      <c r="E137" s="79"/>
      <c r="F137" s="239"/>
      <c r="G137" s="239"/>
      <c r="H137" s="239"/>
    </row>
    <row r="138" spans="2:8" hidden="1" x14ac:dyDescent="0.2">
      <c r="B138" s="79"/>
      <c r="C138" s="79"/>
      <c r="D138" s="79"/>
      <c r="E138" s="79"/>
      <c r="F138" s="239"/>
      <c r="G138" s="239"/>
      <c r="H138" s="239"/>
    </row>
    <row r="139" spans="2:8" hidden="1" x14ac:dyDescent="0.2">
      <c r="B139" s="79"/>
      <c r="C139" s="79"/>
      <c r="D139" s="79"/>
      <c r="E139" s="79"/>
      <c r="F139" s="239"/>
      <c r="G139" s="239"/>
      <c r="H139" s="239"/>
    </row>
    <row r="140" spans="2:8" hidden="1" x14ac:dyDescent="0.2">
      <c r="B140" s="79"/>
      <c r="C140" s="79"/>
      <c r="D140" s="79"/>
      <c r="E140" s="79"/>
      <c r="F140" s="239"/>
      <c r="G140" s="239"/>
      <c r="H140" s="239"/>
    </row>
    <row r="141" spans="2:8" hidden="1" x14ac:dyDescent="0.2">
      <c r="B141" s="79"/>
      <c r="C141" s="79"/>
      <c r="D141" s="79"/>
      <c r="E141" s="79"/>
      <c r="F141" s="239"/>
      <c r="G141" s="239"/>
      <c r="H141" s="239"/>
    </row>
    <row r="142" spans="2:8" hidden="1" x14ac:dyDescent="0.2">
      <c r="B142" s="79"/>
      <c r="C142" s="79"/>
      <c r="D142" s="79"/>
      <c r="E142" s="79"/>
      <c r="F142" s="239"/>
      <c r="G142" s="239"/>
      <c r="H142" s="239"/>
    </row>
    <row r="143" spans="2:8" hidden="1" x14ac:dyDescent="0.2">
      <c r="B143" s="79"/>
      <c r="C143" s="79"/>
      <c r="D143" s="79"/>
      <c r="E143" s="79"/>
      <c r="F143" s="239"/>
      <c r="G143" s="239"/>
      <c r="H143" s="239"/>
    </row>
    <row r="144" spans="2:8" hidden="1" x14ac:dyDescent="0.2">
      <c r="B144" s="79"/>
      <c r="C144" s="79"/>
      <c r="D144" s="79"/>
      <c r="E144" s="79"/>
      <c r="F144" s="239"/>
      <c r="G144" s="239"/>
      <c r="H144" s="239"/>
    </row>
    <row r="145" spans="2:8" hidden="1" x14ac:dyDescent="0.2">
      <c r="B145" s="79"/>
      <c r="C145" s="79"/>
      <c r="D145" s="79"/>
      <c r="E145" s="79"/>
      <c r="F145" s="239"/>
      <c r="G145" s="239"/>
      <c r="H145" s="239"/>
    </row>
    <row r="146" spans="2:8" hidden="1" x14ac:dyDescent="0.2">
      <c r="B146" s="79"/>
      <c r="C146" s="79"/>
      <c r="D146" s="79"/>
      <c r="E146" s="79"/>
      <c r="F146" s="239"/>
      <c r="G146" s="239"/>
      <c r="H146" s="239"/>
    </row>
    <row r="147" spans="2:8" hidden="1" x14ac:dyDescent="0.2">
      <c r="B147" s="79"/>
      <c r="C147" s="79"/>
      <c r="D147" s="79"/>
      <c r="E147" s="79"/>
      <c r="F147" s="239"/>
      <c r="G147" s="239"/>
      <c r="H147" s="239"/>
    </row>
    <row r="148" spans="2:8" hidden="1" x14ac:dyDescent="0.2">
      <c r="B148" s="79"/>
      <c r="C148" s="79"/>
      <c r="D148" s="79"/>
      <c r="E148" s="79"/>
      <c r="F148" s="239"/>
      <c r="G148" s="239"/>
      <c r="H148" s="239"/>
    </row>
    <row r="149" spans="2:8" hidden="1" x14ac:dyDescent="0.2">
      <c r="B149" s="79"/>
      <c r="C149" s="79"/>
      <c r="D149" s="79"/>
      <c r="E149" s="79"/>
      <c r="F149" s="239"/>
      <c r="G149" s="239"/>
      <c r="H149" s="239"/>
    </row>
    <row r="150" spans="2:8" hidden="1" x14ac:dyDescent="0.2">
      <c r="B150" s="79"/>
      <c r="C150" s="79"/>
      <c r="D150" s="79"/>
      <c r="E150" s="79"/>
      <c r="F150" s="239"/>
      <c r="G150" s="239"/>
      <c r="H150" s="239"/>
    </row>
    <row r="151" spans="2:8" hidden="1" x14ac:dyDescent="0.2">
      <c r="B151" s="79"/>
      <c r="C151" s="79"/>
      <c r="D151" s="79"/>
      <c r="E151" s="79"/>
      <c r="F151" s="239"/>
      <c r="G151" s="239"/>
      <c r="H151" s="239"/>
    </row>
    <row r="152" spans="2:8" hidden="1" x14ac:dyDescent="0.2">
      <c r="B152" s="79"/>
      <c r="C152" s="79"/>
      <c r="D152" s="79"/>
      <c r="E152" s="79"/>
      <c r="F152" s="239"/>
      <c r="G152" s="239"/>
      <c r="H152" s="239"/>
    </row>
    <row r="153" spans="2:8" hidden="1" x14ac:dyDescent="0.2">
      <c r="B153" s="79"/>
      <c r="C153" s="79"/>
      <c r="D153" s="79"/>
      <c r="E153" s="79"/>
      <c r="F153" s="239"/>
      <c r="G153" s="239"/>
      <c r="H153" s="239"/>
    </row>
    <row r="154" spans="2:8" hidden="1" x14ac:dyDescent="0.2">
      <c r="B154" s="79"/>
      <c r="C154" s="79"/>
      <c r="D154" s="79"/>
      <c r="E154" s="79"/>
      <c r="F154" s="239"/>
      <c r="G154" s="239"/>
      <c r="H154" s="239"/>
    </row>
    <row r="155" spans="2:8" hidden="1" x14ac:dyDescent="0.2">
      <c r="B155" s="79"/>
      <c r="C155" s="79"/>
      <c r="D155" s="79"/>
      <c r="E155" s="79"/>
      <c r="F155" s="239"/>
      <c r="G155" s="239"/>
      <c r="H155" s="239"/>
    </row>
    <row r="156" spans="2:8" hidden="1" x14ac:dyDescent="0.2">
      <c r="B156" s="79"/>
      <c r="C156" s="79"/>
      <c r="D156" s="79"/>
      <c r="E156" s="79"/>
      <c r="F156" s="239"/>
      <c r="G156" s="239"/>
      <c r="H156" s="239"/>
    </row>
    <row r="157" spans="2:8" hidden="1" x14ac:dyDescent="0.2">
      <c r="B157" s="79"/>
      <c r="C157" s="79"/>
      <c r="D157" s="79"/>
      <c r="E157" s="79"/>
      <c r="F157" s="239"/>
      <c r="G157" s="239"/>
      <c r="H157" s="239"/>
    </row>
    <row r="158" spans="2:8" hidden="1" x14ac:dyDescent="0.2">
      <c r="B158" s="79"/>
      <c r="C158" s="79"/>
      <c r="D158" s="79"/>
      <c r="E158" s="79"/>
      <c r="F158" s="239"/>
      <c r="G158" s="239"/>
      <c r="H158" s="239"/>
    </row>
    <row r="159" spans="2:8" hidden="1" x14ac:dyDescent="0.2">
      <c r="B159" s="79"/>
      <c r="C159" s="79"/>
      <c r="D159" s="79"/>
      <c r="E159" s="79"/>
      <c r="F159" s="79"/>
      <c r="G159" s="79"/>
      <c r="H159" s="79"/>
    </row>
    <row r="160" spans="2:8" hidden="1" x14ac:dyDescent="0.2">
      <c r="B160" s="79"/>
      <c r="C160" s="79"/>
      <c r="D160" s="79"/>
      <c r="E160" s="79"/>
      <c r="F160" s="79"/>
      <c r="G160" s="79"/>
      <c r="H160" s="79"/>
    </row>
    <row r="161" spans="2:8" hidden="1" x14ac:dyDescent="0.2">
      <c r="B161" s="79"/>
      <c r="C161" s="79"/>
      <c r="D161" s="79"/>
      <c r="E161" s="79"/>
      <c r="F161" s="79"/>
      <c r="G161" s="79"/>
      <c r="H161" s="79"/>
    </row>
    <row r="162" spans="2:8" hidden="1" x14ac:dyDescent="0.2">
      <c r="B162" s="79"/>
      <c r="C162" s="79"/>
      <c r="D162" s="79"/>
      <c r="E162" s="79"/>
      <c r="F162" s="79"/>
      <c r="G162" s="79"/>
      <c r="H162" s="79"/>
    </row>
    <row r="163" spans="2:8" hidden="1" x14ac:dyDescent="0.2">
      <c r="B163" s="79"/>
      <c r="C163" s="79"/>
      <c r="D163" s="79"/>
      <c r="E163" s="79"/>
      <c r="F163" s="79"/>
      <c r="G163" s="79"/>
      <c r="H163" s="79"/>
    </row>
    <row r="164" spans="2:8" hidden="1" x14ac:dyDescent="0.2">
      <c r="B164" s="79"/>
      <c r="C164" s="79"/>
      <c r="D164" s="79"/>
      <c r="E164" s="79"/>
      <c r="F164" s="79"/>
      <c r="G164" s="79"/>
      <c r="H164" s="79"/>
    </row>
    <row r="165" spans="2:8" hidden="1" x14ac:dyDescent="0.2">
      <c r="B165" s="79"/>
      <c r="C165" s="79"/>
      <c r="D165" s="79"/>
      <c r="E165" s="79"/>
      <c r="F165" s="79"/>
      <c r="G165" s="79"/>
      <c r="H165" s="79"/>
    </row>
    <row r="166" spans="2:8" hidden="1" x14ac:dyDescent="0.2">
      <c r="B166" s="79"/>
      <c r="C166" s="79"/>
      <c r="D166" s="79"/>
      <c r="E166" s="79"/>
      <c r="F166" s="79"/>
      <c r="G166" s="79"/>
      <c r="H166" s="79"/>
    </row>
    <row r="167" spans="2:8" hidden="1" x14ac:dyDescent="0.2">
      <c r="B167" s="79"/>
      <c r="C167" s="79"/>
      <c r="D167" s="79"/>
      <c r="E167" s="79"/>
      <c r="F167" s="79"/>
      <c r="G167" s="79"/>
      <c r="H167" s="79"/>
    </row>
    <row r="168" spans="2:8" hidden="1" x14ac:dyDescent="0.2">
      <c r="B168" s="79"/>
      <c r="C168" s="79"/>
      <c r="D168" s="79"/>
      <c r="E168" s="79"/>
      <c r="F168" s="79"/>
      <c r="G168" s="79"/>
      <c r="H168" s="79"/>
    </row>
    <row r="169" spans="2:8" hidden="1" x14ac:dyDescent="0.2">
      <c r="B169" s="79"/>
      <c r="C169" s="79"/>
      <c r="D169" s="79"/>
      <c r="E169" s="79"/>
      <c r="F169" s="79"/>
      <c r="G169" s="79"/>
      <c r="H169" s="79"/>
    </row>
    <row r="170" spans="2:8" hidden="1" x14ac:dyDescent="0.2">
      <c r="B170" s="79"/>
      <c r="C170" s="79"/>
      <c r="D170" s="79"/>
      <c r="E170" s="79"/>
      <c r="F170" s="79"/>
      <c r="G170" s="79"/>
      <c r="H170" s="79"/>
    </row>
    <row r="171" spans="2:8" hidden="1" x14ac:dyDescent="0.2">
      <c r="B171" s="79"/>
      <c r="C171" s="79"/>
      <c r="D171" s="79"/>
      <c r="E171" s="79"/>
      <c r="F171" s="79"/>
      <c r="G171" s="79"/>
      <c r="H171" s="79"/>
    </row>
    <row r="172" spans="2:8" hidden="1" x14ac:dyDescent="0.2">
      <c r="B172" s="79"/>
      <c r="C172" s="79"/>
      <c r="D172" s="79"/>
      <c r="E172" s="79"/>
      <c r="F172" s="79"/>
      <c r="G172" s="79"/>
      <c r="H172" s="79"/>
    </row>
    <row r="173" spans="2:8" hidden="1" x14ac:dyDescent="0.2">
      <c r="B173" s="79"/>
      <c r="C173" s="79"/>
      <c r="D173" s="79"/>
      <c r="E173" s="79"/>
      <c r="F173" s="79"/>
      <c r="G173" s="79"/>
      <c r="H173" s="79"/>
    </row>
    <row r="174" spans="2:8" hidden="1" x14ac:dyDescent="0.2">
      <c r="B174" s="79"/>
      <c r="C174" s="79"/>
      <c r="D174" s="79"/>
      <c r="E174" s="79"/>
      <c r="F174" s="79"/>
      <c r="G174" s="79"/>
      <c r="H174" s="79"/>
    </row>
    <row r="175" spans="2:8" hidden="1" x14ac:dyDescent="0.2">
      <c r="B175" s="79"/>
      <c r="C175" s="79"/>
      <c r="D175" s="79"/>
      <c r="E175" s="79"/>
      <c r="F175" s="79"/>
      <c r="G175" s="79"/>
      <c r="H175" s="79"/>
    </row>
    <row r="176" spans="2:8" hidden="1" x14ac:dyDescent="0.2">
      <c r="B176" s="79"/>
      <c r="C176" s="79"/>
      <c r="D176" s="79"/>
      <c r="E176" s="79"/>
      <c r="F176" s="79"/>
      <c r="G176" s="79"/>
      <c r="H176" s="79"/>
    </row>
    <row r="177" spans="2:8" hidden="1" x14ac:dyDescent="0.2">
      <c r="B177" s="79"/>
      <c r="C177" s="79"/>
      <c r="D177" s="79"/>
      <c r="E177" s="79"/>
      <c r="F177" s="79"/>
      <c r="G177" s="79"/>
      <c r="H177" s="79"/>
    </row>
    <row r="178" spans="2:8" hidden="1" x14ac:dyDescent="0.2">
      <c r="B178" s="79"/>
      <c r="C178" s="79"/>
      <c r="D178" s="79"/>
      <c r="E178" s="79"/>
      <c r="F178" s="79"/>
      <c r="G178" s="79"/>
      <c r="H178" s="79"/>
    </row>
    <row r="179" spans="2:8" hidden="1" x14ac:dyDescent="0.2">
      <c r="B179" s="79"/>
      <c r="C179" s="79"/>
      <c r="D179" s="79"/>
      <c r="E179" s="79"/>
      <c r="F179" s="79"/>
      <c r="G179" s="79"/>
      <c r="H179" s="79"/>
    </row>
    <row r="180" spans="2:8" hidden="1" x14ac:dyDescent="0.2">
      <c r="B180" s="79"/>
      <c r="C180" s="79"/>
      <c r="D180" s="79"/>
      <c r="E180" s="79"/>
      <c r="F180" s="79"/>
      <c r="G180" s="79"/>
      <c r="H180" s="79"/>
    </row>
    <row r="181" spans="2:8" hidden="1" x14ac:dyDescent="0.2">
      <c r="B181" s="79"/>
      <c r="C181" s="79"/>
      <c r="D181" s="79"/>
      <c r="E181" s="79"/>
      <c r="F181" s="79"/>
      <c r="G181" s="79"/>
      <c r="H181" s="79"/>
    </row>
    <row r="182" spans="2:8" hidden="1" x14ac:dyDescent="0.2">
      <c r="B182" s="79"/>
      <c r="C182" s="79"/>
      <c r="D182" s="79"/>
      <c r="E182" s="79"/>
      <c r="F182" s="79"/>
      <c r="G182" s="79"/>
      <c r="H182" s="79"/>
    </row>
    <row r="183" spans="2:8" hidden="1" x14ac:dyDescent="0.2">
      <c r="B183" s="79"/>
      <c r="C183" s="79"/>
      <c r="D183" s="79"/>
      <c r="E183" s="79"/>
      <c r="F183" s="79"/>
      <c r="G183" s="79"/>
      <c r="H183" s="79"/>
    </row>
    <row r="184" spans="2:8" hidden="1" x14ac:dyDescent="0.2">
      <c r="B184" s="79"/>
      <c r="C184" s="79"/>
      <c r="D184" s="79"/>
      <c r="E184" s="79"/>
      <c r="F184" s="79"/>
      <c r="G184" s="79"/>
      <c r="H184" s="79"/>
    </row>
    <row r="185" spans="2:8" hidden="1" x14ac:dyDescent="0.2">
      <c r="B185" s="79"/>
      <c r="C185" s="79"/>
      <c r="D185" s="79"/>
      <c r="E185" s="79"/>
      <c r="F185" s="79"/>
      <c r="G185" s="79"/>
      <c r="H185" s="79"/>
    </row>
    <row r="186" spans="2:8" hidden="1" x14ac:dyDescent="0.2">
      <c r="B186" s="79"/>
      <c r="C186" s="79"/>
      <c r="D186" s="79"/>
      <c r="E186" s="79"/>
      <c r="F186" s="79"/>
      <c r="G186" s="79"/>
      <c r="H186" s="79"/>
    </row>
    <row r="187" spans="2:8" hidden="1" x14ac:dyDescent="0.2">
      <c r="B187" s="79"/>
      <c r="C187" s="79"/>
      <c r="D187" s="79"/>
      <c r="E187" s="79"/>
      <c r="F187" s="79"/>
      <c r="G187" s="79"/>
      <c r="H187" s="79"/>
    </row>
    <row r="188" spans="2:8" hidden="1" x14ac:dyDescent="0.2">
      <c r="B188" s="79"/>
      <c r="C188" s="79"/>
      <c r="D188" s="79"/>
      <c r="E188" s="79"/>
      <c r="F188" s="79"/>
      <c r="G188" s="79"/>
      <c r="H188" s="79"/>
    </row>
    <row r="189" spans="2:8" hidden="1" x14ac:dyDescent="0.2">
      <c r="B189" s="79"/>
      <c r="C189" s="79"/>
      <c r="D189" s="79"/>
      <c r="E189" s="79"/>
      <c r="F189" s="79"/>
      <c r="G189" s="79"/>
      <c r="H189" s="79"/>
    </row>
    <row r="190" spans="2:8" hidden="1" x14ac:dyDescent="0.2">
      <c r="B190" s="79"/>
      <c r="C190" s="79"/>
      <c r="D190" s="79"/>
      <c r="E190" s="79"/>
      <c r="F190" s="79"/>
      <c r="G190" s="79"/>
      <c r="H190" s="79"/>
    </row>
    <row r="191" spans="2:8" hidden="1" x14ac:dyDescent="0.2">
      <c r="B191" s="79"/>
      <c r="C191" s="79"/>
      <c r="D191" s="79"/>
      <c r="E191" s="79"/>
      <c r="F191" s="79"/>
      <c r="G191" s="79"/>
      <c r="H191" s="79"/>
    </row>
    <row r="192" spans="2:8" hidden="1" x14ac:dyDescent="0.2">
      <c r="B192" s="79"/>
      <c r="C192" s="79"/>
      <c r="D192" s="79"/>
      <c r="E192" s="79"/>
      <c r="F192" s="79"/>
      <c r="G192" s="79"/>
      <c r="H192" s="79"/>
    </row>
    <row r="193" spans="2:8" hidden="1" x14ac:dyDescent="0.2">
      <c r="B193" s="79"/>
      <c r="C193" s="79"/>
      <c r="D193" s="79"/>
      <c r="E193" s="79"/>
      <c r="F193" s="79"/>
      <c r="G193" s="79"/>
      <c r="H193" s="79"/>
    </row>
    <row r="194" spans="2:8" hidden="1" x14ac:dyDescent="0.2">
      <c r="B194" s="79"/>
      <c r="C194" s="79"/>
      <c r="D194" s="79"/>
      <c r="E194" s="79"/>
      <c r="F194" s="79"/>
      <c r="G194" s="79"/>
      <c r="H194" s="79"/>
    </row>
    <row r="195" spans="2:8" hidden="1" x14ac:dyDescent="0.2">
      <c r="B195" s="79"/>
      <c r="C195" s="79"/>
      <c r="D195" s="79"/>
      <c r="E195" s="79"/>
      <c r="F195" s="79"/>
      <c r="G195" s="79"/>
      <c r="H195" s="79"/>
    </row>
    <row r="196" spans="2:8" hidden="1" x14ac:dyDescent="0.2">
      <c r="B196" s="79"/>
      <c r="C196" s="79"/>
      <c r="D196" s="79"/>
      <c r="E196" s="79"/>
      <c r="F196" s="79"/>
      <c r="G196" s="79"/>
      <c r="H196" s="79"/>
    </row>
    <row r="197" spans="2:8" hidden="1" x14ac:dyDescent="0.2">
      <c r="B197" s="79"/>
      <c r="C197" s="79"/>
      <c r="D197" s="79"/>
      <c r="E197" s="79"/>
      <c r="F197" s="79"/>
      <c r="G197" s="79"/>
      <c r="H197" s="79"/>
    </row>
    <row r="198" spans="2:8" hidden="1" x14ac:dyDescent="0.2">
      <c r="B198" s="79"/>
      <c r="C198" s="79"/>
      <c r="D198" s="79"/>
      <c r="E198" s="79"/>
      <c r="F198" s="79"/>
      <c r="G198" s="79"/>
      <c r="H198" s="79"/>
    </row>
    <row r="199" spans="2:8" hidden="1" x14ac:dyDescent="0.2">
      <c r="B199" s="79"/>
      <c r="C199" s="79"/>
      <c r="D199" s="79"/>
      <c r="E199" s="79"/>
      <c r="F199" s="79"/>
      <c r="G199" s="79"/>
      <c r="H199" s="79"/>
    </row>
    <row r="200" spans="2:8" hidden="1" x14ac:dyDescent="0.2">
      <c r="B200" s="79"/>
      <c r="C200" s="79"/>
      <c r="D200" s="79"/>
      <c r="E200" s="79"/>
      <c r="F200" s="79"/>
      <c r="G200" s="79"/>
      <c r="H200" s="79"/>
    </row>
    <row r="201" spans="2:8" hidden="1" x14ac:dyDescent="0.2">
      <c r="B201" s="79"/>
      <c r="C201" s="79"/>
      <c r="D201" s="79"/>
      <c r="E201" s="79"/>
      <c r="F201" s="79"/>
      <c r="G201" s="79"/>
      <c r="H201" s="79"/>
    </row>
    <row r="202" spans="2:8" hidden="1" x14ac:dyDescent="0.2">
      <c r="B202" s="79"/>
      <c r="C202" s="79"/>
      <c r="D202" s="79"/>
      <c r="E202" s="79"/>
      <c r="F202" s="79"/>
      <c r="G202" s="79"/>
      <c r="H202" s="79"/>
    </row>
    <row r="203" spans="2:8" hidden="1" x14ac:dyDescent="0.2">
      <c r="B203" s="79"/>
      <c r="C203" s="79"/>
      <c r="D203" s="79"/>
      <c r="E203" s="79"/>
      <c r="F203" s="79"/>
      <c r="G203" s="79"/>
      <c r="H203" s="79"/>
    </row>
    <row r="204" spans="2:8" hidden="1" x14ac:dyDescent="0.2">
      <c r="B204" s="79"/>
      <c r="C204" s="79"/>
      <c r="D204" s="79"/>
      <c r="E204" s="79"/>
      <c r="F204" s="79"/>
      <c r="G204" s="79"/>
      <c r="H204" s="79"/>
    </row>
    <row r="205" spans="2:8" hidden="1" x14ac:dyDescent="0.2">
      <c r="B205" s="79"/>
      <c r="C205" s="79"/>
      <c r="D205" s="79"/>
      <c r="E205" s="79"/>
      <c r="F205" s="79"/>
      <c r="G205" s="79"/>
      <c r="H205" s="79"/>
    </row>
    <row r="206" spans="2:8" hidden="1" x14ac:dyDescent="0.2">
      <c r="B206" s="79"/>
      <c r="C206" s="79"/>
      <c r="D206" s="79"/>
      <c r="E206" s="79"/>
      <c r="F206" s="79"/>
      <c r="G206" s="79"/>
      <c r="H206" s="79"/>
    </row>
    <row r="207" spans="2:8" hidden="1" x14ac:dyDescent="0.2">
      <c r="B207" s="79"/>
      <c r="C207" s="79"/>
      <c r="D207" s="79"/>
      <c r="E207" s="79"/>
      <c r="F207" s="79"/>
      <c r="G207" s="79"/>
      <c r="H207" s="79"/>
    </row>
    <row r="208" spans="2:8" hidden="1" x14ac:dyDescent="0.2">
      <c r="B208" s="79"/>
      <c r="C208" s="79"/>
      <c r="D208" s="79"/>
      <c r="E208" s="79"/>
      <c r="F208" s="79"/>
      <c r="G208" s="79"/>
      <c r="H208" s="79"/>
    </row>
    <row r="209" spans="2:8" hidden="1" x14ac:dyDescent="0.2">
      <c r="B209" s="79"/>
      <c r="C209" s="79"/>
      <c r="D209" s="79"/>
      <c r="E209" s="79"/>
      <c r="F209" s="79"/>
      <c r="G209" s="79"/>
      <c r="H209" s="79"/>
    </row>
    <row r="210" spans="2:8" hidden="1" x14ac:dyDescent="0.2">
      <c r="B210" s="79"/>
      <c r="C210" s="79"/>
      <c r="D210" s="79"/>
      <c r="E210" s="79"/>
      <c r="F210" s="79"/>
      <c r="G210" s="79"/>
      <c r="H210" s="79"/>
    </row>
    <row r="211" spans="2:8" hidden="1" x14ac:dyDescent="0.2">
      <c r="B211" s="79"/>
      <c r="C211" s="79"/>
      <c r="D211" s="79"/>
      <c r="E211" s="79"/>
      <c r="F211" s="79"/>
      <c r="G211" s="79"/>
      <c r="H211" s="79"/>
    </row>
    <row r="212" spans="2:8" hidden="1" x14ac:dyDescent="0.2">
      <c r="B212" s="79"/>
      <c r="C212" s="79"/>
      <c r="D212" s="79"/>
      <c r="E212" s="79"/>
      <c r="F212" s="79"/>
      <c r="G212" s="79"/>
      <c r="H212" s="79"/>
    </row>
    <row r="213" spans="2:8" hidden="1" x14ac:dyDescent="0.2">
      <c r="B213" s="79"/>
      <c r="C213" s="79"/>
      <c r="D213" s="79"/>
      <c r="E213" s="79"/>
      <c r="F213" s="79"/>
      <c r="G213" s="79"/>
      <c r="H213" s="79"/>
    </row>
    <row r="214" spans="2:8" hidden="1" x14ac:dyDescent="0.2">
      <c r="B214" s="79"/>
      <c r="C214" s="79"/>
      <c r="D214" s="79"/>
      <c r="E214" s="79"/>
      <c r="F214" s="79"/>
      <c r="G214" s="79"/>
      <c r="H214" s="79"/>
    </row>
    <row r="215" spans="2:8" hidden="1" x14ac:dyDescent="0.2">
      <c r="B215" s="79"/>
      <c r="C215" s="79"/>
      <c r="D215" s="79"/>
      <c r="E215" s="79"/>
      <c r="F215" s="79"/>
      <c r="G215" s="79"/>
      <c r="H215" s="79"/>
    </row>
    <row r="216" spans="2:8" hidden="1" x14ac:dyDescent="0.2">
      <c r="B216" s="79"/>
      <c r="C216" s="79"/>
      <c r="D216" s="79"/>
      <c r="E216" s="79"/>
      <c r="F216" s="79"/>
      <c r="G216" s="79"/>
      <c r="H216" s="79"/>
    </row>
    <row r="217" spans="2:8" hidden="1" x14ac:dyDescent="0.2">
      <c r="B217" s="79"/>
      <c r="C217" s="79"/>
      <c r="D217" s="79"/>
      <c r="E217" s="79"/>
      <c r="F217" s="79"/>
      <c r="G217" s="79"/>
      <c r="H217" s="79"/>
    </row>
    <row r="218" spans="2:8" hidden="1" x14ac:dyDescent="0.2">
      <c r="B218" s="79"/>
      <c r="C218" s="79"/>
      <c r="D218" s="79"/>
      <c r="E218" s="79"/>
      <c r="F218" s="79"/>
      <c r="G218" s="79"/>
      <c r="H218" s="79"/>
    </row>
    <row r="219" spans="2:8" hidden="1" x14ac:dyDescent="0.2">
      <c r="B219" s="79"/>
      <c r="C219" s="79"/>
      <c r="D219" s="79"/>
      <c r="E219" s="79"/>
      <c r="F219" s="79"/>
      <c r="G219" s="79"/>
      <c r="H219" s="79"/>
    </row>
    <row r="220" spans="2:8" hidden="1" x14ac:dyDescent="0.2">
      <c r="B220" s="79"/>
      <c r="C220" s="79"/>
      <c r="D220" s="79"/>
      <c r="E220" s="79"/>
      <c r="F220" s="79"/>
      <c r="G220" s="79"/>
      <c r="H220" s="79"/>
    </row>
    <row r="221" spans="2:8" hidden="1" x14ac:dyDescent="0.2">
      <c r="B221" s="79"/>
      <c r="C221" s="79"/>
      <c r="D221" s="79"/>
      <c r="E221" s="79"/>
      <c r="F221" s="79"/>
      <c r="G221" s="79"/>
      <c r="H221" s="79"/>
    </row>
    <row r="222" spans="2:8" hidden="1" x14ac:dyDescent="0.2">
      <c r="B222" s="79"/>
      <c r="C222" s="79"/>
      <c r="D222" s="79"/>
      <c r="E222" s="79"/>
      <c r="F222" s="79"/>
      <c r="G222" s="79"/>
      <c r="H222" s="79"/>
    </row>
    <row r="223" spans="2:8" hidden="1" x14ac:dyDescent="0.2">
      <c r="B223" s="79"/>
      <c r="C223" s="79"/>
      <c r="D223" s="79"/>
      <c r="E223" s="79"/>
      <c r="F223" s="79"/>
      <c r="G223" s="79"/>
      <c r="H223" s="79"/>
    </row>
    <row r="224" spans="2:8" hidden="1" x14ac:dyDescent="0.2">
      <c r="B224" s="79"/>
      <c r="C224" s="79"/>
      <c r="D224" s="79"/>
      <c r="E224" s="79"/>
      <c r="F224" s="79"/>
      <c r="G224" s="79"/>
      <c r="H224" s="79"/>
    </row>
    <row r="225" spans="2:8" hidden="1" x14ac:dyDescent="0.2">
      <c r="B225" s="79"/>
      <c r="C225" s="79"/>
      <c r="D225" s="79"/>
      <c r="E225" s="79"/>
      <c r="F225" s="79"/>
      <c r="G225" s="79"/>
      <c r="H225" s="79"/>
    </row>
    <row r="226" spans="2:8" hidden="1" x14ac:dyDescent="0.2">
      <c r="B226" s="79"/>
      <c r="C226" s="79"/>
      <c r="D226" s="79"/>
      <c r="E226" s="79"/>
      <c r="F226" s="79"/>
      <c r="G226" s="79"/>
      <c r="H226" s="79"/>
    </row>
    <row r="227" spans="2:8" hidden="1" x14ac:dyDescent="0.2">
      <c r="B227" s="79"/>
      <c r="C227" s="79"/>
      <c r="D227" s="79"/>
      <c r="E227" s="79"/>
      <c r="F227" s="79"/>
      <c r="G227" s="79"/>
      <c r="H227" s="79"/>
    </row>
    <row r="228" spans="2:8" hidden="1" x14ac:dyDescent="0.2">
      <c r="B228" s="79"/>
      <c r="C228" s="79"/>
      <c r="D228" s="79"/>
      <c r="E228" s="79"/>
      <c r="F228" s="79"/>
      <c r="G228" s="79"/>
      <c r="H228" s="79"/>
    </row>
    <row r="229" spans="2:8" hidden="1" x14ac:dyDescent="0.2">
      <c r="B229" s="79"/>
      <c r="C229" s="79"/>
      <c r="D229" s="79"/>
      <c r="E229" s="79"/>
      <c r="F229" s="79"/>
      <c r="G229" s="79"/>
      <c r="H229" s="79"/>
    </row>
    <row r="230" spans="2:8" hidden="1" x14ac:dyDescent="0.2">
      <c r="B230" s="79"/>
      <c r="C230" s="79"/>
      <c r="D230" s="79"/>
      <c r="E230" s="79"/>
      <c r="F230" s="79"/>
      <c r="G230" s="79"/>
      <c r="H230" s="79"/>
    </row>
    <row r="231" spans="2:8" hidden="1" x14ac:dyDescent="0.2">
      <c r="B231" s="79"/>
      <c r="C231" s="79"/>
      <c r="D231" s="79"/>
      <c r="E231" s="79"/>
      <c r="F231" s="79"/>
      <c r="G231" s="79"/>
      <c r="H231" s="79"/>
    </row>
    <row r="232" spans="2:8" hidden="1" x14ac:dyDescent="0.2">
      <c r="B232" s="79"/>
      <c r="C232" s="79"/>
      <c r="D232" s="79"/>
      <c r="E232" s="79"/>
      <c r="F232" s="79"/>
      <c r="G232" s="79"/>
      <c r="H232" s="79"/>
    </row>
    <row r="233" spans="2:8" hidden="1" x14ac:dyDescent="0.2">
      <c r="B233" s="79"/>
      <c r="C233" s="79"/>
      <c r="D233" s="79"/>
      <c r="E233" s="79"/>
      <c r="F233" s="79"/>
      <c r="G233" s="79"/>
      <c r="H233" s="79"/>
    </row>
    <row r="234" spans="2:8" hidden="1" x14ac:dyDescent="0.2">
      <c r="B234" s="79"/>
      <c r="C234" s="79"/>
      <c r="D234" s="79"/>
      <c r="E234" s="79"/>
      <c r="F234" s="79"/>
      <c r="G234" s="79"/>
      <c r="H234" s="79"/>
    </row>
    <row r="235" spans="2:8" hidden="1" x14ac:dyDescent="0.2">
      <c r="B235" s="79"/>
      <c r="C235" s="79"/>
      <c r="D235" s="79"/>
      <c r="E235" s="79"/>
      <c r="F235" s="79"/>
      <c r="G235" s="79"/>
      <c r="H235" s="79"/>
    </row>
    <row r="236" spans="2:8" hidden="1" x14ac:dyDescent="0.2">
      <c r="B236" s="79"/>
      <c r="C236" s="79"/>
      <c r="D236" s="79"/>
      <c r="E236" s="79"/>
      <c r="F236" s="79"/>
      <c r="G236" s="79"/>
      <c r="H236" s="79"/>
    </row>
    <row r="237" spans="2:8" hidden="1" x14ac:dyDescent="0.2">
      <c r="B237" s="79"/>
      <c r="C237" s="79"/>
      <c r="D237" s="79"/>
      <c r="E237" s="79"/>
      <c r="F237" s="79"/>
      <c r="G237" s="79"/>
      <c r="H237" s="79"/>
    </row>
    <row r="238" spans="2:8" hidden="1" x14ac:dyDescent="0.2">
      <c r="B238" s="79"/>
      <c r="C238" s="79"/>
      <c r="D238" s="79"/>
      <c r="E238" s="79"/>
      <c r="F238" s="79"/>
      <c r="G238" s="79"/>
      <c r="H238" s="79"/>
    </row>
    <row r="239" spans="2:8" hidden="1" x14ac:dyDescent="0.2">
      <c r="B239" s="79"/>
      <c r="C239" s="79"/>
      <c r="D239" s="79"/>
      <c r="E239" s="79"/>
      <c r="F239" s="79"/>
      <c r="G239" s="79"/>
      <c r="H239" s="79"/>
    </row>
    <row r="240" spans="2:8" hidden="1" x14ac:dyDescent="0.2">
      <c r="B240" s="79"/>
      <c r="C240" s="79"/>
      <c r="D240" s="79"/>
      <c r="E240" s="79"/>
      <c r="F240" s="79"/>
      <c r="G240" s="79"/>
      <c r="H240" s="79"/>
    </row>
    <row r="241" spans="2:8" hidden="1" x14ac:dyDescent="0.2">
      <c r="B241" s="79"/>
      <c r="C241" s="79"/>
      <c r="D241" s="79"/>
      <c r="E241" s="79"/>
      <c r="F241" s="79"/>
      <c r="G241" s="79"/>
      <c r="H241" s="79"/>
    </row>
    <row r="242" spans="2:8" hidden="1" x14ac:dyDescent="0.2">
      <c r="B242" s="79"/>
      <c r="C242" s="79"/>
      <c r="D242" s="79"/>
      <c r="E242" s="79"/>
      <c r="F242" s="79"/>
      <c r="G242" s="79"/>
      <c r="H242" s="79"/>
    </row>
    <row r="243" spans="2:8" hidden="1" x14ac:dyDescent="0.2">
      <c r="B243" s="79"/>
      <c r="C243" s="79"/>
      <c r="D243" s="79"/>
      <c r="E243" s="79"/>
      <c r="F243" s="79"/>
      <c r="G243" s="79"/>
      <c r="H243" s="79"/>
    </row>
    <row r="244" spans="2:8" hidden="1" x14ac:dyDescent="0.2">
      <c r="B244" s="79"/>
      <c r="C244" s="79"/>
      <c r="D244" s="79"/>
      <c r="E244" s="79"/>
      <c r="F244" s="79"/>
      <c r="G244" s="79"/>
      <c r="H244" s="79"/>
    </row>
    <row r="245" spans="2:8" hidden="1" x14ac:dyDescent="0.2">
      <c r="B245" s="79"/>
      <c r="C245" s="79"/>
      <c r="D245" s="79"/>
      <c r="E245" s="79"/>
      <c r="F245" s="79"/>
      <c r="G245" s="79"/>
      <c r="H245" s="79"/>
    </row>
    <row r="246" spans="2:8" hidden="1" x14ac:dyDescent="0.2">
      <c r="B246" s="79"/>
      <c r="C246" s="79"/>
      <c r="D246" s="79"/>
      <c r="E246" s="79"/>
      <c r="F246" s="79"/>
      <c r="G246" s="79"/>
      <c r="H246" s="79"/>
    </row>
    <row r="247" spans="2:8" hidden="1" x14ac:dyDescent="0.2">
      <c r="B247" s="79"/>
      <c r="C247" s="79"/>
      <c r="D247" s="79"/>
      <c r="E247" s="79"/>
      <c r="F247" s="79"/>
      <c r="G247" s="79"/>
      <c r="H247" s="79"/>
    </row>
    <row r="248" spans="2:8" hidden="1" x14ac:dyDescent="0.2">
      <c r="B248" s="79"/>
      <c r="C248" s="79"/>
      <c r="D248" s="79"/>
      <c r="E248" s="79"/>
      <c r="F248" s="79"/>
      <c r="G248" s="79"/>
      <c r="H248" s="79"/>
    </row>
    <row r="249" spans="2:8" hidden="1" x14ac:dyDescent="0.2">
      <c r="B249" s="79"/>
      <c r="C249" s="79"/>
      <c r="D249" s="79"/>
      <c r="E249" s="79"/>
      <c r="F249" s="79"/>
      <c r="G249" s="79"/>
      <c r="H249" s="79"/>
    </row>
    <row r="250" spans="2:8" hidden="1" x14ac:dyDescent="0.2">
      <c r="B250" s="79"/>
      <c r="C250" s="79"/>
      <c r="D250" s="79"/>
      <c r="E250" s="79"/>
      <c r="F250" s="79"/>
      <c r="G250" s="79"/>
      <c r="H250" s="79"/>
    </row>
    <row r="251" spans="2:8" hidden="1" x14ac:dyDescent="0.2">
      <c r="B251" s="79"/>
      <c r="C251" s="79"/>
      <c r="D251" s="79"/>
      <c r="E251" s="79"/>
      <c r="F251" s="79"/>
      <c r="G251" s="79"/>
      <c r="H251" s="79"/>
    </row>
    <row r="252" spans="2:8" hidden="1" x14ac:dyDescent="0.2">
      <c r="B252" s="79"/>
      <c r="C252" s="79"/>
      <c r="D252" s="79"/>
      <c r="E252" s="79"/>
      <c r="F252" s="79"/>
      <c r="G252" s="79"/>
      <c r="H252" s="79"/>
    </row>
    <row r="253" spans="2:8" hidden="1" x14ac:dyDescent="0.2">
      <c r="B253" s="79"/>
      <c r="C253" s="79"/>
      <c r="D253" s="79"/>
      <c r="E253" s="79"/>
      <c r="F253" s="79"/>
      <c r="G253" s="79"/>
      <c r="H253" s="79"/>
    </row>
    <row r="254" spans="2:8" hidden="1" x14ac:dyDescent="0.2">
      <c r="B254" s="79"/>
      <c r="C254" s="79"/>
      <c r="D254" s="79"/>
      <c r="E254" s="79"/>
      <c r="F254" s="79"/>
      <c r="G254" s="79"/>
      <c r="H254" s="79"/>
    </row>
    <row r="255" spans="2:8" hidden="1" x14ac:dyDescent="0.2">
      <c r="B255" s="79"/>
      <c r="C255" s="79"/>
      <c r="D255" s="79"/>
      <c r="E255" s="79"/>
      <c r="F255" s="79"/>
      <c r="G255" s="79"/>
      <c r="H255" s="79"/>
    </row>
    <row r="256" spans="2:8" hidden="1" x14ac:dyDescent="0.2">
      <c r="B256" s="79"/>
      <c r="C256" s="79"/>
      <c r="D256" s="79"/>
      <c r="E256" s="79"/>
      <c r="F256" s="79"/>
      <c r="G256" s="79"/>
      <c r="H256" s="79"/>
    </row>
    <row r="257" spans="2:8" hidden="1" x14ac:dyDescent="0.2">
      <c r="B257" s="79"/>
      <c r="C257" s="79"/>
      <c r="D257" s="79"/>
      <c r="E257" s="79"/>
      <c r="F257" s="79"/>
      <c r="G257" s="79"/>
      <c r="H257" s="79"/>
    </row>
    <row r="258" spans="2:8" hidden="1" x14ac:dyDescent="0.2">
      <c r="B258" s="79"/>
      <c r="C258" s="79"/>
      <c r="D258" s="79"/>
      <c r="E258" s="79"/>
      <c r="F258" s="79"/>
      <c r="G258" s="79"/>
      <c r="H258" s="79"/>
    </row>
    <row r="259" spans="2:8" hidden="1" x14ac:dyDescent="0.2">
      <c r="B259" s="79"/>
      <c r="C259" s="79"/>
      <c r="D259" s="79"/>
      <c r="E259" s="79"/>
      <c r="F259" s="79"/>
      <c r="G259" s="79"/>
      <c r="H259" s="79"/>
    </row>
    <row r="260" spans="2:8" hidden="1" x14ac:dyDescent="0.2">
      <c r="B260" s="79"/>
      <c r="C260" s="79"/>
      <c r="D260" s="79"/>
      <c r="E260" s="79"/>
      <c r="F260" s="79"/>
      <c r="G260" s="79"/>
      <c r="H260" s="79"/>
    </row>
    <row r="261" spans="2:8" hidden="1" x14ac:dyDescent="0.2">
      <c r="B261" s="79"/>
      <c r="C261" s="79"/>
      <c r="D261" s="79"/>
      <c r="E261" s="79"/>
      <c r="F261" s="79"/>
      <c r="G261" s="79"/>
      <c r="H261" s="79"/>
    </row>
    <row r="262" spans="2:8" hidden="1" x14ac:dyDescent="0.2">
      <c r="B262" s="79"/>
      <c r="C262" s="79"/>
      <c r="D262" s="79"/>
      <c r="E262" s="79"/>
      <c r="F262" s="79"/>
      <c r="G262" s="79"/>
      <c r="H262" s="79"/>
    </row>
    <row r="263" spans="2:8" hidden="1" x14ac:dyDescent="0.2">
      <c r="B263" s="79"/>
      <c r="C263" s="79"/>
      <c r="D263" s="79"/>
      <c r="E263" s="79"/>
      <c r="F263" s="79"/>
      <c r="G263" s="79"/>
      <c r="H263" s="79"/>
    </row>
    <row r="264" spans="2:8" hidden="1" x14ac:dyDescent="0.2">
      <c r="B264" s="79"/>
      <c r="C264" s="79"/>
      <c r="D264" s="79"/>
      <c r="E264" s="79"/>
      <c r="F264" s="79"/>
      <c r="G264" s="79"/>
      <c r="H264" s="79"/>
    </row>
    <row r="265" spans="2:8" hidden="1" x14ac:dyDescent="0.2">
      <c r="B265" s="79"/>
      <c r="C265" s="79"/>
      <c r="D265" s="79"/>
      <c r="E265" s="79"/>
      <c r="F265" s="79"/>
      <c r="G265" s="79"/>
      <c r="H265" s="79"/>
    </row>
    <row r="266" spans="2:8" hidden="1" x14ac:dyDescent="0.2">
      <c r="B266" s="79"/>
      <c r="C266" s="79"/>
      <c r="D266" s="79"/>
      <c r="E266" s="79"/>
      <c r="F266" s="79"/>
      <c r="G266" s="79"/>
      <c r="H266" s="79"/>
    </row>
    <row r="267" spans="2:8" hidden="1" x14ac:dyDescent="0.2">
      <c r="B267" s="79"/>
      <c r="C267" s="79"/>
      <c r="D267" s="79"/>
      <c r="E267" s="79"/>
      <c r="F267" s="79"/>
      <c r="G267" s="79"/>
      <c r="H267" s="79"/>
    </row>
    <row r="268" spans="2:8" hidden="1" x14ac:dyDescent="0.2">
      <c r="B268" s="79"/>
      <c r="C268" s="79"/>
      <c r="D268" s="79"/>
      <c r="E268" s="79"/>
      <c r="F268" s="79"/>
      <c r="G268" s="79"/>
      <c r="H268" s="79"/>
    </row>
    <row r="269" spans="2:8" hidden="1" x14ac:dyDescent="0.2">
      <c r="B269" s="79"/>
      <c r="C269" s="79"/>
      <c r="D269" s="79"/>
      <c r="E269" s="79"/>
      <c r="F269" s="79"/>
      <c r="G269" s="79"/>
      <c r="H269" s="79"/>
    </row>
    <row r="270" spans="2:8" hidden="1" x14ac:dyDescent="0.2">
      <c r="B270" s="79"/>
      <c r="C270" s="79"/>
      <c r="D270" s="79"/>
      <c r="E270" s="79"/>
      <c r="F270" s="79"/>
      <c r="G270" s="79"/>
      <c r="H270" s="79"/>
    </row>
    <row r="271" spans="2:8" hidden="1" x14ac:dyDescent="0.2">
      <c r="B271" s="79"/>
      <c r="C271" s="79"/>
      <c r="D271" s="79"/>
      <c r="E271" s="79"/>
      <c r="F271" s="79"/>
      <c r="G271" s="79"/>
      <c r="H271" s="79"/>
    </row>
    <row r="272" spans="2:8" hidden="1" x14ac:dyDescent="0.2">
      <c r="B272" s="79"/>
      <c r="C272" s="79"/>
      <c r="D272" s="79"/>
      <c r="E272" s="79"/>
      <c r="F272" s="79"/>
      <c r="G272" s="79"/>
      <c r="H272" s="79"/>
    </row>
    <row r="273" spans="2:8" hidden="1" x14ac:dyDescent="0.2">
      <c r="B273" s="79"/>
      <c r="C273" s="79"/>
      <c r="D273" s="79"/>
      <c r="E273" s="79"/>
      <c r="F273" s="79"/>
      <c r="G273" s="79"/>
      <c r="H273" s="79"/>
    </row>
    <row r="274" spans="2:8" hidden="1" x14ac:dyDescent="0.2">
      <c r="B274" s="79"/>
      <c r="C274" s="79"/>
      <c r="D274" s="79"/>
      <c r="E274" s="79"/>
      <c r="F274" s="79"/>
      <c r="G274" s="79"/>
      <c r="H274" s="79"/>
    </row>
    <row r="275" spans="2:8" hidden="1" x14ac:dyDescent="0.2">
      <c r="B275" s="79"/>
      <c r="C275" s="79"/>
      <c r="D275" s="79"/>
      <c r="E275" s="79"/>
      <c r="F275" s="79"/>
      <c r="G275" s="79"/>
      <c r="H275" s="79"/>
    </row>
    <row r="276" spans="2:8" hidden="1" x14ac:dyDescent="0.2">
      <c r="B276" s="79"/>
      <c r="C276" s="79"/>
      <c r="D276" s="79"/>
      <c r="E276" s="79"/>
      <c r="F276" s="79"/>
      <c r="G276" s="79"/>
      <c r="H276" s="79"/>
    </row>
    <row r="277" spans="2:8" hidden="1" x14ac:dyDescent="0.2">
      <c r="B277" s="79"/>
      <c r="C277" s="79"/>
      <c r="D277" s="79"/>
      <c r="E277" s="79"/>
      <c r="F277" s="79"/>
      <c r="G277" s="79"/>
      <c r="H277" s="79"/>
    </row>
    <row r="278" spans="2:8" hidden="1" x14ac:dyDescent="0.2">
      <c r="B278" s="79"/>
      <c r="C278" s="79"/>
      <c r="D278" s="79"/>
      <c r="E278" s="79"/>
      <c r="F278" s="79"/>
      <c r="G278" s="79"/>
      <c r="H278" s="79"/>
    </row>
    <row r="279" spans="2:8" hidden="1" x14ac:dyDescent="0.2">
      <c r="B279" s="79"/>
      <c r="C279" s="79"/>
      <c r="D279" s="79"/>
      <c r="E279" s="79"/>
      <c r="F279" s="79"/>
      <c r="G279" s="79"/>
      <c r="H279" s="79"/>
    </row>
    <row r="280" spans="2:8" hidden="1" x14ac:dyDescent="0.2">
      <c r="B280" s="79"/>
      <c r="C280" s="79"/>
      <c r="D280" s="79"/>
      <c r="E280" s="79"/>
      <c r="F280" s="79"/>
      <c r="G280" s="79"/>
      <c r="H280" s="79"/>
    </row>
    <row r="281" spans="2:8" hidden="1" x14ac:dyDescent="0.2">
      <c r="B281" s="79"/>
      <c r="C281" s="79"/>
      <c r="D281" s="79"/>
      <c r="E281" s="79"/>
      <c r="F281" s="79"/>
      <c r="G281" s="79"/>
      <c r="H281" s="79"/>
    </row>
    <row r="282" spans="2:8" hidden="1" x14ac:dyDescent="0.2">
      <c r="B282" s="79"/>
      <c r="C282" s="79"/>
      <c r="D282" s="79"/>
      <c r="E282" s="79"/>
      <c r="F282" s="79"/>
      <c r="G282" s="79"/>
      <c r="H282" s="79"/>
    </row>
    <row r="283" spans="2:8" hidden="1" x14ac:dyDescent="0.2">
      <c r="B283" s="79"/>
      <c r="C283" s="79"/>
      <c r="D283" s="79"/>
      <c r="E283" s="79"/>
      <c r="F283" s="79"/>
      <c r="G283" s="79"/>
      <c r="H283" s="79"/>
    </row>
    <row r="284" spans="2:8" hidden="1" x14ac:dyDescent="0.2">
      <c r="B284" s="79"/>
      <c r="C284" s="79"/>
      <c r="D284" s="79"/>
      <c r="E284" s="79"/>
      <c r="F284" s="79"/>
      <c r="G284" s="79"/>
      <c r="H284" s="79"/>
    </row>
    <row r="285" spans="2:8" hidden="1" x14ac:dyDescent="0.2">
      <c r="B285" s="79"/>
      <c r="C285" s="79"/>
      <c r="D285" s="79"/>
      <c r="E285" s="79"/>
      <c r="F285" s="79"/>
      <c r="G285" s="79"/>
      <c r="H285" s="79"/>
    </row>
    <row r="286" spans="2:8" hidden="1" x14ac:dyDescent="0.2">
      <c r="B286" s="79"/>
      <c r="C286" s="79"/>
      <c r="D286" s="79"/>
      <c r="E286" s="79"/>
      <c r="F286" s="79"/>
      <c r="G286" s="79"/>
      <c r="H286" s="79"/>
    </row>
    <row r="287" spans="2:8" hidden="1" x14ac:dyDescent="0.2">
      <c r="B287" s="79"/>
      <c r="C287" s="79"/>
      <c r="D287" s="79"/>
      <c r="E287" s="79"/>
      <c r="F287" s="79"/>
      <c r="G287" s="79"/>
      <c r="H287" s="79"/>
    </row>
    <row r="288" spans="2:8" hidden="1" x14ac:dyDescent="0.2">
      <c r="B288" s="79"/>
      <c r="C288" s="79"/>
      <c r="D288" s="79"/>
      <c r="E288" s="79"/>
      <c r="F288" s="79"/>
      <c r="G288" s="79"/>
      <c r="H288" s="79"/>
    </row>
    <row r="289" spans="2:8" hidden="1" x14ac:dyDescent="0.2">
      <c r="B289" s="79"/>
      <c r="C289" s="79"/>
      <c r="D289" s="79"/>
      <c r="E289" s="79"/>
      <c r="F289" s="79"/>
      <c r="G289" s="79"/>
      <c r="H289" s="79"/>
    </row>
    <row r="290" spans="2:8" hidden="1" x14ac:dyDescent="0.2">
      <c r="B290" s="79"/>
      <c r="C290" s="79"/>
      <c r="D290" s="79"/>
      <c r="E290" s="79"/>
      <c r="F290" s="79"/>
      <c r="G290" s="79"/>
      <c r="H290" s="79"/>
    </row>
    <row r="291" spans="2:8" hidden="1" x14ac:dyDescent="0.2">
      <c r="B291" s="79"/>
      <c r="C291" s="79"/>
      <c r="D291" s="79"/>
      <c r="E291" s="79"/>
      <c r="F291" s="79"/>
      <c r="G291" s="79"/>
      <c r="H291" s="79"/>
    </row>
    <row r="292" spans="2:8" hidden="1" x14ac:dyDescent="0.2">
      <c r="B292" s="79"/>
      <c r="C292" s="79"/>
      <c r="D292" s="79"/>
      <c r="E292" s="79"/>
      <c r="F292" s="79"/>
      <c r="G292" s="79"/>
      <c r="H292" s="79"/>
    </row>
    <row r="293" spans="2:8" hidden="1" x14ac:dyDescent="0.2">
      <c r="B293" s="79"/>
      <c r="C293" s="79"/>
      <c r="D293" s="79"/>
      <c r="E293" s="79"/>
      <c r="F293" s="79"/>
      <c r="G293" s="79"/>
      <c r="H293" s="79"/>
    </row>
    <row r="294" spans="2:8" hidden="1" x14ac:dyDescent="0.2">
      <c r="B294" s="79"/>
      <c r="C294" s="79"/>
      <c r="D294" s="79"/>
      <c r="E294" s="79"/>
      <c r="F294" s="79"/>
      <c r="G294" s="79"/>
      <c r="H294" s="79"/>
    </row>
    <row r="295" spans="2:8" hidden="1" x14ac:dyDescent="0.2">
      <c r="B295" s="79"/>
      <c r="C295" s="79"/>
      <c r="D295" s="79"/>
      <c r="E295" s="79"/>
      <c r="F295" s="79"/>
      <c r="G295" s="79"/>
      <c r="H295" s="79"/>
    </row>
    <row r="296" spans="2:8" hidden="1" x14ac:dyDescent="0.2">
      <c r="B296" s="79"/>
      <c r="C296" s="79"/>
      <c r="D296" s="79"/>
      <c r="E296" s="79"/>
      <c r="F296" s="79"/>
      <c r="G296" s="79"/>
      <c r="H296" s="79"/>
    </row>
    <row r="297" spans="2:8" hidden="1" x14ac:dyDescent="0.2">
      <c r="B297" s="79"/>
      <c r="C297" s="79"/>
      <c r="D297" s="79"/>
      <c r="E297" s="79"/>
      <c r="F297" s="79"/>
      <c r="G297" s="79"/>
      <c r="H297" s="79"/>
    </row>
    <row r="298" spans="2:8" hidden="1" x14ac:dyDescent="0.2">
      <c r="B298" s="79"/>
      <c r="C298" s="79"/>
      <c r="D298" s="79"/>
      <c r="E298" s="79"/>
      <c r="F298" s="79"/>
      <c r="G298" s="79"/>
      <c r="H298" s="79"/>
    </row>
    <row r="299" spans="2:8" hidden="1" x14ac:dyDescent="0.2">
      <c r="B299" s="79"/>
      <c r="C299" s="79"/>
      <c r="D299" s="79"/>
      <c r="E299" s="79"/>
      <c r="F299" s="79"/>
      <c r="G299" s="79"/>
      <c r="H299" s="79"/>
    </row>
    <row r="300" spans="2:8" hidden="1" x14ac:dyDescent="0.2">
      <c r="B300" s="79"/>
      <c r="C300" s="79"/>
      <c r="D300" s="79"/>
      <c r="E300" s="79"/>
      <c r="F300" s="79"/>
      <c r="G300" s="79"/>
      <c r="H300" s="79"/>
    </row>
    <row r="301" spans="2:8" hidden="1" x14ac:dyDescent="0.2">
      <c r="B301" s="79"/>
      <c r="C301" s="79"/>
      <c r="D301" s="79"/>
      <c r="E301" s="79"/>
      <c r="F301" s="79"/>
      <c r="G301" s="79"/>
      <c r="H301" s="79"/>
    </row>
    <row r="302" spans="2:8" hidden="1" x14ac:dyDescent="0.2">
      <c r="B302" s="79"/>
      <c r="C302" s="79"/>
      <c r="D302" s="79"/>
      <c r="E302" s="79"/>
      <c r="F302" s="79"/>
      <c r="G302" s="79"/>
      <c r="H302" s="79"/>
    </row>
    <row r="303" spans="2:8" hidden="1" x14ac:dyDescent="0.2">
      <c r="B303" s="79"/>
      <c r="C303" s="79"/>
      <c r="D303" s="79"/>
      <c r="E303" s="79"/>
      <c r="F303" s="79"/>
      <c r="G303" s="79"/>
      <c r="H303" s="79"/>
    </row>
    <row r="304" spans="2:8" hidden="1" x14ac:dyDescent="0.2">
      <c r="B304" s="79"/>
      <c r="C304" s="79"/>
      <c r="D304" s="79"/>
      <c r="E304" s="79"/>
      <c r="F304" s="79"/>
      <c r="G304" s="79"/>
      <c r="H304" s="79"/>
    </row>
    <row r="305" spans="2:8" hidden="1" x14ac:dyDescent="0.2">
      <c r="B305" s="79"/>
      <c r="C305" s="79"/>
      <c r="D305" s="79"/>
      <c r="E305" s="79"/>
      <c r="F305" s="79"/>
      <c r="G305" s="79"/>
      <c r="H305" s="79"/>
    </row>
    <row r="306" spans="2:8" hidden="1" x14ac:dyDescent="0.2">
      <c r="B306" s="79"/>
      <c r="C306" s="79"/>
      <c r="D306" s="79"/>
      <c r="E306" s="79"/>
      <c r="F306" s="79"/>
      <c r="G306" s="79"/>
      <c r="H306" s="79"/>
    </row>
    <row r="307" spans="2:8" hidden="1" x14ac:dyDescent="0.2">
      <c r="B307" s="79"/>
      <c r="C307" s="79"/>
      <c r="D307" s="79"/>
      <c r="E307" s="79"/>
      <c r="F307" s="79"/>
      <c r="G307" s="79"/>
      <c r="H307" s="79"/>
    </row>
    <row r="308" spans="2:8" hidden="1" x14ac:dyDescent="0.2">
      <c r="B308" s="79"/>
      <c r="C308" s="79"/>
      <c r="D308" s="79"/>
      <c r="E308" s="79"/>
      <c r="F308" s="79"/>
      <c r="G308" s="79"/>
      <c r="H308" s="79"/>
    </row>
    <row r="309" spans="2:8" hidden="1" x14ac:dyDescent="0.2">
      <c r="B309" s="79"/>
      <c r="C309" s="79"/>
      <c r="D309" s="79"/>
      <c r="E309" s="79"/>
      <c r="F309" s="79"/>
      <c r="G309" s="79"/>
      <c r="H309" s="79"/>
    </row>
    <row r="310" spans="2:8" hidden="1" x14ac:dyDescent="0.2">
      <c r="B310" s="79"/>
      <c r="C310" s="79"/>
      <c r="D310" s="79"/>
      <c r="E310" s="79"/>
      <c r="F310" s="79"/>
      <c r="G310" s="79"/>
      <c r="H310" s="79"/>
    </row>
    <row r="311" spans="2:8" hidden="1" x14ac:dyDescent="0.2">
      <c r="B311" s="79"/>
      <c r="C311" s="79"/>
      <c r="D311" s="79"/>
      <c r="E311" s="79"/>
      <c r="F311" s="79"/>
      <c r="G311" s="79"/>
      <c r="H311" s="79"/>
    </row>
    <row r="312" spans="2:8" hidden="1" x14ac:dyDescent="0.2">
      <c r="B312" s="79"/>
      <c r="C312" s="79"/>
      <c r="D312" s="79"/>
      <c r="E312" s="79"/>
      <c r="F312" s="79"/>
      <c r="G312" s="79"/>
      <c r="H312" s="79"/>
    </row>
    <row r="313" spans="2:8" hidden="1" x14ac:dyDescent="0.2">
      <c r="B313" s="79"/>
      <c r="C313" s="79"/>
      <c r="D313" s="79"/>
      <c r="E313" s="79"/>
      <c r="F313" s="79"/>
      <c r="G313" s="79"/>
      <c r="H313" s="79"/>
    </row>
    <row r="314" spans="2:8" hidden="1" x14ac:dyDescent="0.2">
      <c r="B314" s="79"/>
      <c r="C314" s="79"/>
      <c r="D314" s="79"/>
      <c r="E314" s="79"/>
      <c r="F314" s="79"/>
      <c r="G314" s="79"/>
      <c r="H314" s="79"/>
    </row>
    <row r="315" spans="2:8" hidden="1" x14ac:dyDescent="0.2">
      <c r="B315" s="79"/>
      <c r="C315" s="79"/>
      <c r="D315" s="79"/>
      <c r="E315" s="79"/>
      <c r="F315" s="79"/>
      <c r="G315" s="79"/>
      <c r="H315" s="79"/>
    </row>
    <row r="316" spans="2:8" hidden="1" x14ac:dyDescent="0.2">
      <c r="B316" s="79"/>
      <c r="C316" s="79"/>
      <c r="D316" s="79"/>
      <c r="E316" s="79"/>
      <c r="F316" s="79"/>
      <c r="G316" s="79"/>
      <c r="H316" s="79"/>
    </row>
    <row r="317" spans="2:8" hidden="1" x14ac:dyDescent="0.2">
      <c r="B317" s="79"/>
      <c r="C317" s="79"/>
      <c r="D317" s="79"/>
      <c r="E317" s="79"/>
      <c r="F317" s="79"/>
      <c r="G317" s="79"/>
      <c r="H317" s="79"/>
    </row>
    <row r="318" spans="2:8" hidden="1" x14ac:dyDescent="0.2">
      <c r="B318" s="79"/>
      <c r="C318" s="79"/>
      <c r="D318" s="79"/>
      <c r="E318" s="79"/>
      <c r="F318" s="79"/>
      <c r="G318" s="79"/>
      <c r="H318" s="79"/>
    </row>
    <row r="319" spans="2:8" hidden="1" x14ac:dyDescent="0.2">
      <c r="B319" s="79"/>
      <c r="C319" s="79"/>
      <c r="D319" s="79"/>
      <c r="E319" s="79"/>
      <c r="F319" s="79"/>
      <c r="G319" s="79"/>
      <c r="H319" s="79"/>
    </row>
    <row r="320" spans="2:8" hidden="1" x14ac:dyDescent="0.2">
      <c r="B320" s="79"/>
      <c r="C320" s="79"/>
      <c r="D320" s="79"/>
      <c r="E320" s="79"/>
      <c r="F320" s="79"/>
      <c r="G320" s="79"/>
      <c r="H320" s="79"/>
    </row>
    <row r="321" spans="2:8" hidden="1" x14ac:dyDescent="0.2">
      <c r="B321" s="79"/>
      <c r="C321" s="79"/>
      <c r="D321" s="79"/>
      <c r="E321" s="79"/>
      <c r="F321" s="79"/>
      <c r="G321" s="79"/>
      <c r="H321" s="79"/>
    </row>
    <row r="322" spans="2:8" hidden="1" x14ac:dyDescent="0.2">
      <c r="B322" s="79"/>
      <c r="C322" s="79"/>
      <c r="D322" s="79"/>
      <c r="E322" s="79"/>
      <c r="F322" s="79"/>
      <c r="G322" s="79"/>
      <c r="H322" s="79"/>
    </row>
    <row r="323" spans="2:8" hidden="1" x14ac:dyDescent="0.2">
      <c r="B323" s="79"/>
      <c r="C323" s="79"/>
      <c r="D323" s="79"/>
      <c r="E323" s="79"/>
      <c r="F323" s="79"/>
      <c r="G323" s="79"/>
      <c r="H323" s="79"/>
    </row>
    <row r="324" spans="2:8" hidden="1" x14ac:dyDescent="0.2">
      <c r="B324" s="79"/>
      <c r="C324" s="79"/>
      <c r="D324" s="79"/>
      <c r="E324" s="79"/>
      <c r="F324" s="79"/>
      <c r="G324" s="79"/>
      <c r="H324" s="79"/>
    </row>
    <row r="325" spans="2:8" hidden="1" x14ac:dyDescent="0.2">
      <c r="B325" s="79"/>
      <c r="C325" s="79"/>
      <c r="D325" s="79"/>
      <c r="E325" s="79"/>
      <c r="F325" s="79"/>
      <c r="G325" s="79"/>
      <c r="H325" s="79"/>
    </row>
    <row r="326" spans="2:8" hidden="1" x14ac:dyDescent="0.2">
      <c r="B326" s="79"/>
      <c r="C326" s="79"/>
      <c r="D326" s="79"/>
      <c r="E326" s="79"/>
      <c r="F326" s="79"/>
      <c r="G326" s="79"/>
      <c r="H326" s="79"/>
    </row>
    <row r="327" spans="2:8" hidden="1" x14ac:dyDescent="0.2">
      <c r="B327" s="79"/>
      <c r="C327" s="79"/>
      <c r="D327" s="79"/>
      <c r="E327" s="79"/>
      <c r="F327" s="79"/>
      <c r="G327" s="79"/>
      <c r="H327" s="79"/>
    </row>
    <row r="328" spans="2:8" hidden="1" x14ac:dyDescent="0.2">
      <c r="B328" s="79"/>
      <c r="C328" s="79"/>
      <c r="D328" s="79"/>
      <c r="E328" s="79"/>
      <c r="F328" s="79"/>
      <c r="G328" s="79"/>
      <c r="H328" s="79"/>
    </row>
    <row r="329" spans="2:8" hidden="1" x14ac:dyDescent="0.2">
      <c r="B329" s="79"/>
      <c r="C329" s="79"/>
      <c r="D329" s="79"/>
      <c r="E329" s="79"/>
      <c r="F329" s="79"/>
      <c r="G329" s="79"/>
      <c r="H329" s="79"/>
    </row>
    <row r="330" spans="2:8" hidden="1" x14ac:dyDescent="0.2">
      <c r="B330" s="79"/>
      <c r="C330" s="79"/>
      <c r="D330" s="79"/>
      <c r="E330" s="79"/>
      <c r="F330" s="79"/>
      <c r="G330" s="79"/>
      <c r="H330" s="79"/>
    </row>
    <row r="331" spans="2:8" hidden="1" x14ac:dyDescent="0.2">
      <c r="B331" s="79"/>
      <c r="C331" s="79"/>
      <c r="D331" s="79"/>
      <c r="E331" s="79"/>
      <c r="F331" s="79"/>
      <c r="G331" s="79"/>
      <c r="H331" s="79"/>
    </row>
    <row r="332" spans="2:8" hidden="1" x14ac:dyDescent="0.2">
      <c r="B332" s="79"/>
      <c r="C332" s="79"/>
      <c r="D332" s="79"/>
      <c r="E332" s="79"/>
      <c r="F332" s="79"/>
      <c r="G332" s="79"/>
      <c r="H332" s="79"/>
    </row>
    <row r="333" spans="2:8" hidden="1" x14ac:dyDescent="0.2">
      <c r="B333" s="79"/>
      <c r="C333" s="79"/>
      <c r="D333" s="79"/>
      <c r="E333" s="79"/>
      <c r="F333" s="79"/>
      <c r="G333" s="79"/>
      <c r="H333" s="79"/>
    </row>
    <row r="334" spans="2:8" hidden="1" x14ac:dyDescent="0.2">
      <c r="B334" s="79"/>
      <c r="C334" s="79"/>
      <c r="D334" s="79"/>
      <c r="E334" s="79"/>
      <c r="F334" s="79"/>
      <c r="G334" s="79"/>
      <c r="H334" s="79"/>
    </row>
    <row r="335" spans="2:8" hidden="1" x14ac:dyDescent="0.2">
      <c r="B335" s="79"/>
      <c r="C335" s="79"/>
      <c r="D335" s="79"/>
      <c r="E335" s="79"/>
      <c r="F335" s="79"/>
      <c r="G335" s="79"/>
      <c r="H335" s="79"/>
    </row>
    <row r="336" spans="2:8" hidden="1" x14ac:dyDescent="0.2">
      <c r="B336" s="79"/>
      <c r="C336" s="79"/>
      <c r="D336" s="79"/>
      <c r="E336" s="79"/>
      <c r="F336" s="79"/>
      <c r="G336" s="79"/>
      <c r="H336" s="79"/>
    </row>
    <row r="337" spans="2:8" hidden="1" x14ac:dyDescent="0.2">
      <c r="B337" s="79"/>
      <c r="C337" s="79"/>
      <c r="D337" s="79"/>
      <c r="E337" s="79"/>
      <c r="F337" s="79"/>
      <c r="G337" s="79"/>
      <c r="H337" s="79"/>
    </row>
    <row r="338" spans="2:8" hidden="1" x14ac:dyDescent="0.2">
      <c r="B338" s="79"/>
      <c r="C338" s="79"/>
      <c r="D338" s="79"/>
      <c r="E338" s="79"/>
      <c r="F338" s="79"/>
      <c r="G338" s="79"/>
      <c r="H338" s="79"/>
    </row>
    <row r="339" spans="2:8" hidden="1" x14ac:dyDescent="0.2">
      <c r="B339" s="79"/>
      <c r="C339" s="79"/>
      <c r="D339" s="79"/>
      <c r="E339" s="79"/>
      <c r="F339" s="79"/>
      <c r="G339" s="79"/>
      <c r="H339" s="79"/>
    </row>
    <row r="340" spans="2:8" hidden="1" x14ac:dyDescent="0.2">
      <c r="B340" s="79"/>
      <c r="C340" s="79"/>
      <c r="D340" s="79"/>
      <c r="E340" s="79"/>
      <c r="F340" s="79"/>
      <c r="G340" s="79"/>
      <c r="H340" s="79"/>
    </row>
    <row r="341" spans="2:8" hidden="1" x14ac:dyDescent="0.2">
      <c r="B341" s="79"/>
      <c r="C341" s="79"/>
      <c r="D341" s="79"/>
      <c r="E341" s="79"/>
      <c r="F341" s="79"/>
      <c r="G341" s="79"/>
      <c r="H341" s="79"/>
    </row>
    <row r="342" spans="2:8" hidden="1" x14ac:dyDescent="0.2">
      <c r="B342" s="79"/>
      <c r="C342" s="79"/>
      <c r="D342" s="79"/>
      <c r="E342" s="79"/>
      <c r="F342" s="79"/>
      <c r="G342" s="79"/>
      <c r="H342" s="79"/>
    </row>
    <row r="343" spans="2:8" hidden="1" x14ac:dyDescent="0.2">
      <c r="B343" s="79"/>
      <c r="C343" s="79"/>
      <c r="D343" s="79"/>
      <c r="E343" s="79"/>
      <c r="F343" s="79"/>
      <c r="G343" s="79"/>
      <c r="H343" s="79"/>
    </row>
    <row r="344" spans="2:8" hidden="1" x14ac:dyDescent="0.2">
      <c r="B344" s="79"/>
      <c r="C344" s="79"/>
      <c r="D344" s="79"/>
      <c r="E344" s="79"/>
      <c r="F344" s="79"/>
      <c r="G344" s="79"/>
      <c r="H344" s="79"/>
    </row>
    <row r="345" spans="2:8" hidden="1" x14ac:dyDescent="0.2">
      <c r="B345" s="79"/>
      <c r="C345" s="79"/>
      <c r="D345" s="79"/>
      <c r="E345" s="79"/>
      <c r="F345" s="79"/>
      <c r="G345" s="79"/>
      <c r="H345" s="79"/>
    </row>
    <row r="346" spans="2:8" hidden="1" x14ac:dyDescent="0.2">
      <c r="B346" s="79"/>
      <c r="C346" s="79"/>
      <c r="D346" s="79"/>
      <c r="E346" s="79"/>
      <c r="F346" s="79"/>
      <c r="G346" s="79"/>
      <c r="H346" s="79"/>
    </row>
    <row r="347" spans="2:8" hidden="1" x14ac:dyDescent="0.2">
      <c r="B347" s="79"/>
      <c r="C347" s="79"/>
      <c r="D347" s="79"/>
      <c r="E347" s="79"/>
      <c r="F347" s="79"/>
      <c r="G347" s="79"/>
      <c r="H347" s="79"/>
    </row>
    <row r="348" spans="2:8" hidden="1" x14ac:dyDescent="0.2">
      <c r="B348" s="79"/>
      <c r="C348" s="79"/>
      <c r="D348" s="79"/>
      <c r="E348" s="79"/>
      <c r="F348" s="79"/>
      <c r="G348" s="79"/>
      <c r="H348" s="79"/>
    </row>
    <row r="349" spans="2:8" hidden="1" x14ac:dyDescent="0.2">
      <c r="B349" s="79"/>
      <c r="C349" s="79"/>
      <c r="D349" s="79"/>
      <c r="E349" s="79"/>
      <c r="F349" s="79"/>
      <c r="G349" s="79"/>
      <c r="H349" s="79"/>
    </row>
    <row r="350" spans="2:8" hidden="1" x14ac:dyDescent="0.2">
      <c r="B350" s="79"/>
      <c r="C350" s="79"/>
      <c r="D350" s="79"/>
      <c r="E350" s="79"/>
      <c r="F350" s="79"/>
      <c r="G350" s="79"/>
      <c r="H350" s="79"/>
    </row>
    <row r="351" spans="2:8" hidden="1" x14ac:dyDescent="0.2">
      <c r="B351" s="79"/>
      <c r="C351" s="79"/>
      <c r="D351" s="79"/>
      <c r="E351" s="79"/>
      <c r="F351" s="79"/>
      <c r="G351" s="79"/>
      <c r="H351" s="79"/>
    </row>
    <row r="352" spans="2:8" hidden="1" x14ac:dyDescent="0.2">
      <c r="B352" s="79"/>
      <c r="C352" s="79"/>
      <c r="D352" s="79"/>
      <c r="E352" s="79"/>
      <c r="F352" s="79"/>
      <c r="G352" s="79"/>
      <c r="H352" s="79"/>
    </row>
    <row r="353" spans="2:8" hidden="1" x14ac:dyDescent="0.2">
      <c r="B353" s="79"/>
      <c r="C353" s="79"/>
      <c r="D353" s="79"/>
      <c r="E353" s="79"/>
      <c r="F353" s="79"/>
      <c r="G353" s="79"/>
      <c r="H353" s="79"/>
    </row>
    <row r="354" spans="2:8" hidden="1" x14ac:dyDescent="0.2">
      <c r="B354" s="79"/>
      <c r="C354" s="79"/>
      <c r="D354" s="79"/>
      <c r="E354" s="79"/>
      <c r="F354" s="79"/>
      <c r="G354" s="79"/>
      <c r="H354" s="79"/>
    </row>
    <row r="355" spans="2:8" hidden="1" x14ac:dyDescent="0.2">
      <c r="B355" s="79"/>
      <c r="C355" s="79"/>
      <c r="D355" s="79"/>
      <c r="E355" s="79"/>
      <c r="F355" s="79"/>
      <c r="G355" s="79"/>
      <c r="H355" s="79"/>
    </row>
    <row r="356" spans="2:8" hidden="1" x14ac:dyDescent="0.2">
      <c r="B356" s="79"/>
      <c r="C356" s="79"/>
      <c r="D356" s="79"/>
      <c r="E356" s="79"/>
      <c r="F356" s="79"/>
      <c r="G356" s="79"/>
      <c r="H356" s="79"/>
    </row>
    <row r="357" spans="2:8" hidden="1" x14ac:dyDescent="0.2">
      <c r="B357" s="79"/>
      <c r="C357" s="79"/>
      <c r="D357" s="79"/>
      <c r="E357" s="79"/>
      <c r="F357" s="79"/>
      <c r="G357" s="79"/>
      <c r="H357" s="79"/>
    </row>
    <row r="358" spans="2:8" hidden="1" x14ac:dyDescent="0.2">
      <c r="B358" s="79"/>
      <c r="C358" s="79"/>
      <c r="D358" s="79"/>
      <c r="E358" s="79"/>
      <c r="F358" s="79"/>
      <c r="G358" s="79"/>
      <c r="H358" s="79"/>
    </row>
    <row r="359" spans="2:8" hidden="1" x14ac:dyDescent="0.2">
      <c r="B359" s="79"/>
      <c r="C359" s="79"/>
      <c r="D359" s="79"/>
      <c r="E359" s="79"/>
      <c r="F359" s="79"/>
      <c r="G359" s="79"/>
      <c r="H359" s="79"/>
    </row>
    <row r="360" spans="2:8" hidden="1" x14ac:dyDescent="0.2">
      <c r="B360" s="79"/>
      <c r="C360" s="79"/>
      <c r="D360" s="79"/>
      <c r="E360" s="79"/>
      <c r="F360" s="79"/>
      <c r="G360" s="79"/>
      <c r="H360" s="79"/>
    </row>
    <row r="361" spans="2:8" hidden="1" x14ac:dyDescent="0.2">
      <c r="B361" s="79"/>
      <c r="C361" s="79"/>
      <c r="D361" s="79"/>
      <c r="E361" s="79"/>
      <c r="F361" s="79"/>
      <c r="G361" s="79"/>
      <c r="H361" s="79"/>
    </row>
    <row r="362" spans="2:8" hidden="1" x14ac:dyDescent="0.2">
      <c r="B362" s="79"/>
      <c r="C362" s="79"/>
      <c r="D362" s="79"/>
      <c r="E362" s="79"/>
      <c r="F362" s="79"/>
      <c r="G362" s="79"/>
      <c r="H362" s="79"/>
    </row>
    <row r="363" spans="2:8" hidden="1" x14ac:dyDescent="0.2">
      <c r="B363" s="79"/>
      <c r="C363" s="79"/>
      <c r="D363" s="79"/>
      <c r="E363" s="79"/>
      <c r="F363" s="79"/>
      <c r="G363" s="79"/>
      <c r="H363" s="79"/>
    </row>
    <row r="364" spans="2:8" hidden="1" x14ac:dyDescent="0.2">
      <c r="B364" s="79"/>
      <c r="C364" s="79"/>
      <c r="D364" s="79"/>
      <c r="E364" s="79"/>
      <c r="F364" s="79"/>
      <c r="G364" s="79"/>
      <c r="H364" s="79"/>
    </row>
    <row r="365" spans="2:8" hidden="1" x14ac:dyDescent="0.2">
      <c r="B365" s="79"/>
      <c r="C365" s="79"/>
      <c r="D365" s="79"/>
      <c r="E365" s="79"/>
      <c r="F365" s="79"/>
      <c r="G365" s="79"/>
      <c r="H365" s="79"/>
    </row>
    <row r="366" spans="2:8" hidden="1" x14ac:dyDescent="0.2">
      <c r="B366" s="79"/>
      <c r="C366" s="79"/>
      <c r="D366" s="79"/>
      <c r="E366" s="79"/>
      <c r="F366" s="79"/>
      <c r="G366" s="79"/>
      <c r="H366" s="79"/>
    </row>
    <row r="367" spans="2:8" hidden="1" x14ac:dyDescent="0.2">
      <c r="B367" s="79"/>
      <c r="C367" s="79"/>
      <c r="D367" s="79"/>
      <c r="E367" s="79"/>
      <c r="F367" s="79"/>
      <c r="G367" s="79"/>
      <c r="H367" s="79"/>
    </row>
    <row r="368" spans="2:8" hidden="1" x14ac:dyDescent="0.2">
      <c r="B368" s="79"/>
      <c r="C368" s="79"/>
      <c r="D368" s="79"/>
      <c r="E368" s="79"/>
      <c r="F368" s="79"/>
      <c r="G368" s="79"/>
      <c r="H368" s="79"/>
    </row>
    <row r="369" spans="2:8" hidden="1" x14ac:dyDescent="0.2">
      <c r="B369" s="79"/>
      <c r="C369" s="79"/>
      <c r="D369" s="79"/>
      <c r="E369" s="79"/>
      <c r="F369" s="79"/>
      <c r="G369" s="79"/>
      <c r="H369" s="79"/>
    </row>
    <row r="370" spans="2:8" hidden="1" x14ac:dyDescent="0.2">
      <c r="B370" s="79"/>
      <c r="C370" s="79"/>
      <c r="D370" s="79"/>
      <c r="E370" s="79"/>
      <c r="F370" s="79"/>
      <c r="G370" s="79"/>
      <c r="H370" s="79"/>
    </row>
    <row r="371" spans="2:8" hidden="1" x14ac:dyDescent="0.2">
      <c r="B371" s="79"/>
      <c r="C371" s="79"/>
      <c r="D371" s="79"/>
      <c r="E371" s="79"/>
      <c r="F371" s="79"/>
      <c r="G371" s="79"/>
      <c r="H371" s="79"/>
    </row>
    <row r="372" spans="2:8" hidden="1" x14ac:dyDescent="0.2">
      <c r="B372" s="79"/>
      <c r="C372" s="79"/>
      <c r="D372" s="79"/>
      <c r="E372" s="79"/>
      <c r="F372" s="79"/>
      <c r="G372" s="79"/>
      <c r="H372" s="79"/>
    </row>
    <row r="373" spans="2:8" hidden="1" x14ac:dyDescent="0.2">
      <c r="B373" s="79"/>
      <c r="C373" s="79"/>
      <c r="D373" s="79"/>
      <c r="E373" s="79"/>
      <c r="F373" s="79"/>
      <c r="G373" s="79"/>
      <c r="H373" s="79"/>
    </row>
    <row r="374" spans="2:8" hidden="1" x14ac:dyDescent="0.2">
      <c r="B374" s="79"/>
      <c r="C374" s="79"/>
      <c r="D374" s="79"/>
      <c r="E374" s="79"/>
      <c r="F374" s="79"/>
      <c r="G374" s="79"/>
      <c r="H374" s="79"/>
    </row>
    <row r="375" spans="2:8" hidden="1" x14ac:dyDescent="0.2">
      <c r="B375" s="79"/>
      <c r="C375" s="79"/>
      <c r="D375" s="79"/>
      <c r="E375" s="79"/>
      <c r="F375" s="79"/>
      <c r="G375" s="79"/>
      <c r="H375" s="79"/>
    </row>
    <row r="376" spans="2:8" hidden="1" x14ac:dyDescent="0.2">
      <c r="B376" s="79"/>
      <c r="C376" s="79"/>
      <c r="D376" s="79"/>
      <c r="E376" s="79"/>
      <c r="F376" s="79"/>
      <c r="G376" s="79"/>
      <c r="H376" s="79"/>
    </row>
    <row r="377" spans="2:8" hidden="1" x14ac:dyDescent="0.2">
      <c r="B377" s="79"/>
      <c r="C377" s="79"/>
      <c r="D377" s="79"/>
      <c r="E377" s="79"/>
      <c r="F377" s="79"/>
      <c r="G377" s="79"/>
      <c r="H377" s="79"/>
    </row>
    <row r="378" spans="2:8" hidden="1" x14ac:dyDescent="0.2">
      <c r="B378" s="79"/>
      <c r="C378" s="79"/>
      <c r="D378" s="79"/>
      <c r="E378" s="79"/>
      <c r="F378" s="79"/>
      <c r="G378" s="79"/>
      <c r="H378" s="79"/>
    </row>
    <row r="379" spans="2:8" hidden="1" x14ac:dyDescent="0.2">
      <c r="B379" s="79"/>
      <c r="C379" s="79"/>
      <c r="D379" s="79"/>
      <c r="E379" s="79"/>
      <c r="F379" s="79"/>
      <c r="G379" s="79"/>
      <c r="H379" s="79"/>
    </row>
    <row r="380" spans="2:8" hidden="1" x14ac:dyDescent="0.2">
      <c r="B380" s="79"/>
      <c r="C380" s="79"/>
      <c r="D380" s="79"/>
      <c r="E380" s="79"/>
      <c r="F380" s="79"/>
      <c r="G380" s="79"/>
      <c r="H380" s="79"/>
    </row>
    <row r="381" spans="2:8" hidden="1" x14ac:dyDescent="0.2">
      <c r="B381" s="79"/>
      <c r="C381" s="79"/>
      <c r="D381" s="79"/>
      <c r="E381" s="79"/>
      <c r="F381" s="79"/>
      <c r="G381" s="79"/>
      <c r="H381" s="79"/>
    </row>
    <row r="382" spans="2:8" hidden="1" x14ac:dyDescent="0.2">
      <c r="B382" s="79"/>
      <c r="C382" s="79"/>
      <c r="D382" s="79"/>
      <c r="E382" s="79"/>
      <c r="F382" s="79"/>
      <c r="G382" s="79"/>
      <c r="H382" s="79"/>
    </row>
    <row r="383" spans="2:8" hidden="1" x14ac:dyDescent="0.2">
      <c r="B383" s="79"/>
      <c r="C383" s="79"/>
      <c r="D383" s="79"/>
      <c r="E383" s="79"/>
      <c r="F383" s="79"/>
      <c r="G383" s="79"/>
      <c r="H383" s="79"/>
    </row>
    <row r="384" spans="2:8" hidden="1" x14ac:dyDescent="0.2">
      <c r="B384" s="79"/>
      <c r="C384" s="79"/>
      <c r="D384" s="79"/>
      <c r="E384" s="79"/>
      <c r="F384" s="79"/>
      <c r="G384" s="79"/>
      <c r="H384" s="79"/>
    </row>
    <row r="385" spans="2:8" hidden="1" x14ac:dyDescent="0.2">
      <c r="B385" s="79"/>
      <c r="C385" s="79"/>
      <c r="D385" s="79"/>
      <c r="E385" s="79"/>
      <c r="F385" s="79"/>
      <c r="G385" s="79"/>
      <c r="H385" s="79"/>
    </row>
    <row r="386" spans="2:8" hidden="1" x14ac:dyDescent="0.2">
      <c r="B386" s="79"/>
      <c r="C386" s="79"/>
      <c r="D386" s="79"/>
      <c r="E386" s="79"/>
      <c r="F386" s="79"/>
      <c r="G386" s="79"/>
      <c r="H386" s="79"/>
    </row>
    <row r="387" spans="2:8" hidden="1" x14ac:dyDescent="0.2">
      <c r="B387" s="79"/>
      <c r="C387" s="79"/>
      <c r="D387" s="79"/>
      <c r="E387" s="79"/>
      <c r="F387" s="79"/>
      <c r="G387" s="79"/>
      <c r="H387" s="79"/>
    </row>
    <row r="388" spans="2:8" hidden="1" x14ac:dyDescent="0.2">
      <c r="B388" s="79"/>
      <c r="C388" s="79"/>
      <c r="D388" s="79"/>
      <c r="E388" s="79"/>
      <c r="F388" s="79"/>
      <c r="G388" s="79"/>
      <c r="H388" s="79"/>
    </row>
    <row r="389" spans="2:8" hidden="1" x14ac:dyDescent="0.2">
      <c r="B389" s="79"/>
      <c r="C389" s="79"/>
      <c r="D389" s="79"/>
      <c r="E389" s="79"/>
      <c r="F389" s="79"/>
      <c r="G389" s="79"/>
      <c r="H389" s="79"/>
    </row>
    <row r="390" spans="2:8" hidden="1" x14ac:dyDescent="0.2">
      <c r="B390" s="79"/>
      <c r="C390" s="79"/>
      <c r="D390" s="79"/>
      <c r="E390" s="79"/>
      <c r="F390" s="79"/>
      <c r="G390" s="79"/>
      <c r="H390" s="79"/>
    </row>
    <row r="391" spans="2:8" hidden="1" x14ac:dyDescent="0.2">
      <c r="B391" s="79"/>
      <c r="C391" s="79"/>
      <c r="D391" s="79"/>
      <c r="E391" s="79"/>
      <c r="F391" s="79"/>
      <c r="G391" s="79"/>
      <c r="H391" s="79"/>
    </row>
    <row r="392" spans="2:8" hidden="1" x14ac:dyDescent="0.2">
      <c r="B392" s="79"/>
      <c r="C392" s="79"/>
      <c r="D392" s="79"/>
      <c r="E392" s="79"/>
      <c r="F392" s="79"/>
      <c r="G392" s="79"/>
      <c r="H392" s="79"/>
    </row>
    <row r="393" spans="2:8" hidden="1" x14ac:dyDescent="0.2">
      <c r="B393" s="79"/>
      <c r="C393" s="79"/>
      <c r="D393" s="79"/>
      <c r="E393" s="79"/>
      <c r="F393" s="79"/>
      <c r="G393" s="79"/>
      <c r="H393" s="79"/>
    </row>
    <row r="394" spans="2:8" hidden="1" x14ac:dyDescent="0.2">
      <c r="B394" s="79"/>
      <c r="C394" s="79"/>
      <c r="D394" s="79"/>
      <c r="E394" s="79"/>
      <c r="F394" s="79"/>
      <c r="G394" s="79"/>
      <c r="H394" s="79"/>
    </row>
    <row r="395" spans="2:8" hidden="1" x14ac:dyDescent="0.2">
      <c r="B395" s="79"/>
      <c r="C395" s="79"/>
      <c r="D395" s="79"/>
      <c r="E395" s="79"/>
      <c r="F395" s="79"/>
      <c r="G395" s="79"/>
      <c r="H395" s="79"/>
    </row>
    <row r="396" spans="2:8" hidden="1" x14ac:dyDescent="0.2">
      <c r="B396" s="79"/>
      <c r="C396" s="79"/>
      <c r="D396" s="79"/>
      <c r="E396" s="79"/>
      <c r="F396" s="79"/>
      <c r="G396" s="79"/>
      <c r="H396" s="79"/>
    </row>
    <row r="397" spans="2:8" hidden="1" x14ac:dyDescent="0.2">
      <c r="B397" s="79"/>
      <c r="C397" s="79"/>
      <c r="D397" s="79"/>
      <c r="E397" s="79"/>
      <c r="F397" s="79"/>
      <c r="G397" s="79"/>
      <c r="H397" s="79"/>
    </row>
    <row r="398" spans="2:8" hidden="1" x14ac:dyDescent="0.2">
      <c r="B398" s="79"/>
      <c r="C398" s="79"/>
      <c r="D398" s="79"/>
      <c r="E398" s="79"/>
      <c r="F398" s="79"/>
      <c r="G398" s="79"/>
      <c r="H398" s="79"/>
    </row>
    <row r="399" spans="2:8" hidden="1" x14ac:dyDescent="0.2">
      <c r="B399" s="79"/>
      <c r="C399" s="79"/>
      <c r="D399" s="79"/>
      <c r="E399" s="79"/>
      <c r="F399" s="79"/>
      <c r="G399" s="79"/>
      <c r="H399" s="79"/>
    </row>
    <row r="400" spans="2:8" hidden="1" x14ac:dyDescent="0.2">
      <c r="B400" s="79"/>
      <c r="C400" s="79"/>
      <c r="D400" s="79"/>
      <c r="E400" s="79"/>
      <c r="F400" s="79"/>
      <c r="G400" s="79"/>
      <c r="H400" s="79"/>
    </row>
    <row r="401" spans="2:8" hidden="1" x14ac:dyDescent="0.2">
      <c r="B401" s="79"/>
      <c r="C401" s="79"/>
      <c r="D401" s="79"/>
      <c r="E401" s="79"/>
      <c r="F401" s="79"/>
      <c r="G401" s="79"/>
      <c r="H401" s="79"/>
    </row>
    <row r="402" spans="2:8" hidden="1" x14ac:dyDescent="0.2">
      <c r="B402" s="79"/>
      <c r="C402" s="79"/>
      <c r="D402" s="79"/>
      <c r="E402" s="79"/>
      <c r="F402" s="79"/>
      <c r="G402" s="79"/>
      <c r="H402" s="79"/>
    </row>
    <row r="403" spans="2:8" hidden="1" x14ac:dyDescent="0.2">
      <c r="B403" s="79"/>
      <c r="C403" s="79"/>
      <c r="D403" s="79"/>
      <c r="E403" s="79"/>
      <c r="F403" s="79"/>
      <c r="G403" s="79"/>
      <c r="H403" s="79"/>
    </row>
    <row r="404" spans="2:8" hidden="1" x14ac:dyDescent="0.2">
      <c r="B404" s="79"/>
      <c r="C404" s="79"/>
      <c r="D404" s="79"/>
      <c r="E404" s="79"/>
      <c r="F404" s="79"/>
      <c r="G404" s="79"/>
      <c r="H404" s="79"/>
    </row>
    <row r="405" spans="2:8" hidden="1" x14ac:dyDescent="0.2">
      <c r="B405" s="79"/>
      <c r="C405" s="79"/>
      <c r="D405" s="79"/>
      <c r="E405" s="79"/>
      <c r="F405" s="79"/>
      <c r="G405" s="79"/>
      <c r="H405" s="79"/>
    </row>
    <row r="406" spans="2:8" hidden="1" x14ac:dyDescent="0.2">
      <c r="B406" s="79"/>
      <c r="C406" s="79"/>
      <c r="D406" s="79"/>
      <c r="E406" s="79"/>
      <c r="F406" s="79"/>
      <c r="G406" s="79"/>
      <c r="H406" s="79"/>
    </row>
    <row r="407" spans="2:8" hidden="1" x14ac:dyDescent="0.2">
      <c r="B407" s="79"/>
      <c r="C407" s="79"/>
      <c r="D407" s="79"/>
      <c r="E407" s="79"/>
      <c r="F407" s="79"/>
      <c r="G407" s="79"/>
      <c r="H407" s="79"/>
    </row>
    <row r="408" spans="2:8" hidden="1" x14ac:dyDescent="0.2">
      <c r="B408" s="79"/>
      <c r="C408" s="79"/>
      <c r="D408" s="79"/>
      <c r="E408" s="79"/>
      <c r="F408" s="79"/>
      <c r="G408" s="79"/>
      <c r="H408" s="79"/>
    </row>
    <row r="409" spans="2:8" hidden="1" x14ac:dyDescent="0.2">
      <c r="B409" s="79"/>
      <c r="C409" s="79"/>
      <c r="D409" s="79"/>
      <c r="E409" s="79"/>
      <c r="F409" s="79"/>
      <c r="G409" s="79"/>
      <c r="H409" s="79"/>
    </row>
    <row r="410" spans="2:8" hidden="1" x14ac:dyDescent="0.2">
      <c r="B410" s="79"/>
      <c r="C410" s="79"/>
      <c r="D410" s="79"/>
      <c r="E410" s="79"/>
      <c r="F410" s="79"/>
      <c r="G410" s="79"/>
      <c r="H410" s="79"/>
    </row>
    <row r="411" spans="2:8" hidden="1" x14ac:dyDescent="0.2">
      <c r="B411" s="79"/>
      <c r="C411" s="79"/>
      <c r="D411" s="79"/>
      <c r="E411" s="79"/>
      <c r="F411" s="79"/>
      <c r="G411" s="79"/>
      <c r="H411" s="79"/>
    </row>
    <row r="412" spans="2:8" hidden="1" x14ac:dyDescent="0.2">
      <c r="B412" s="79"/>
      <c r="C412" s="79"/>
      <c r="D412" s="79"/>
      <c r="E412" s="79"/>
      <c r="F412" s="79"/>
      <c r="G412" s="79"/>
      <c r="H412" s="79"/>
    </row>
    <row r="413" spans="2:8" hidden="1" x14ac:dyDescent="0.2">
      <c r="B413" s="79"/>
      <c r="C413" s="79"/>
      <c r="D413" s="79"/>
      <c r="E413" s="79"/>
      <c r="F413" s="79"/>
      <c r="G413" s="79"/>
      <c r="H413" s="79"/>
    </row>
    <row r="414" spans="2:8" hidden="1" x14ac:dyDescent="0.2">
      <c r="B414" s="79"/>
      <c r="C414" s="79"/>
      <c r="D414" s="79"/>
      <c r="E414" s="79"/>
      <c r="F414" s="79"/>
      <c r="G414" s="79"/>
      <c r="H414" s="79"/>
    </row>
    <row r="415" spans="2:8" hidden="1" x14ac:dyDescent="0.2">
      <c r="B415" s="79"/>
      <c r="C415" s="79"/>
      <c r="D415" s="79"/>
      <c r="E415" s="79"/>
      <c r="F415" s="79"/>
      <c r="G415" s="79"/>
      <c r="H415" s="79"/>
    </row>
    <row r="416" spans="2:8" hidden="1" x14ac:dyDescent="0.2">
      <c r="B416" s="79"/>
      <c r="C416" s="79"/>
      <c r="D416" s="79"/>
      <c r="E416" s="79"/>
      <c r="F416" s="79"/>
      <c r="G416" s="79"/>
      <c r="H416" s="79"/>
    </row>
    <row r="417" spans="2:8" hidden="1" x14ac:dyDescent="0.2">
      <c r="B417" s="79"/>
      <c r="C417" s="79"/>
      <c r="D417" s="79"/>
      <c r="E417" s="79"/>
      <c r="F417" s="79"/>
      <c r="G417" s="79"/>
      <c r="H417" s="79"/>
    </row>
    <row r="418" spans="2:8" hidden="1" x14ac:dyDescent="0.2">
      <c r="B418" s="79"/>
      <c r="C418" s="79"/>
      <c r="D418" s="79"/>
      <c r="E418" s="79"/>
      <c r="F418" s="79"/>
      <c r="G418" s="79"/>
      <c r="H418" s="79"/>
    </row>
    <row r="419" spans="2:8" hidden="1" x14ac:dyDescent="0.2">
      <c r="B419" s="79"/>
      <c r="C419" s="79"/>
      <c r="D419" s="79"/>
      <c r="E419" s="79"/>
      <c r="F419" s="79"/>
      <c r="G419" s="79"/>
      <c r="H419" s="79"/>
    </row>
    <row r="420" spans="2:8" hidden="1" x14ac:dyDescent="0.2">
      <c r="B420" s="79"/>
      <c r="C420" s="79"/>
      <c r="D420" s="79"/>
      <c r="E420" s="79"/>
      <c r="F420" s="79"/>
      <c r="G420" s="79"/>
      <c r="H420" s="79"/>
    </row>
    <row r="421" spans="2:8" hidden="1" x14ac:dyDescent="0.2">
      <c r="B421" s="79"/>
      <c r="C421" s="79"/>
      <c r="D421" s="79"/>
      <c r="E421" s="79"/>
      <c r="F421" s="79"/>
      <c r="G421" s="79"/>
      <c r="H421" s="79"/>
    </row>
    <row r="422" spans="2:8" hidden="1" x14ac:dyDescent="0.2">
      <c r="B422" s="79"/>
      <c r="C422" s="79"/>
      <c r="D422" s="79"/>
      <c r="E422" s="79"/>
      <c r="F422" s="79"/>
      <c r="G422" s="79"/>
      <c r="H422" s="79"/>
    </row>
    <row r="423" spans="2:8" hidden="1" x14ac:dyDescent="0.2">
      <c r="B423" s="79"/>
      <c r="C423" s="79"/>
      <c r="D423" s="79"/>
      <c r="E423" s="79"/>
      <c r="F423" s="79"/>
      <c r="G423" s="79"/>
      <c r="H423" s="79"/>
    </row>
    <row r="424" spans="2:8" hidden="1" x14ac:dyDescent="0.2">
      <c r="B424" s="79"/>
      <c r="C424" s="79"/>
      <c r="D424" s="79"/>
      <c r="E424" s="79"/>
      <c r="F424" s="79"/>
      <c r="G424" s="79"/>
      <c r="H424" s="79"/>
    </row>
    <row r="425" spans="2:8" hidden="1" x14ac:dyDescent="0.2">
      <c r="B425" s="79"/>
      <c r="C425" s="79"/>
      <c r="D425" s="79"/>
      <c r="E425" s="79"/>
      <c r="F425" s="79"/>
      <c r="G425" s="79"/>
      <c r="H425" s="79"/>
    </row>
    <row r="426" spans="2:8" hidden="1" x14ac:dyDescent="0.2">
      <c r="B426" s="79"/>
      <c r="C426" s="79"/>
      <c r="D426" s="79"/>
      <c r="E426" s="79"/>
      <c r="F426" s="79"/>
      <c r="G426" s="79"/>
      <c r="H426" s="79"/>
    </row>
    <row r="427" spans="2:8" hidden="1" x14ac:dyDescent="0.2">
      <c r="B427" s="79"/>
      <c r="C427" s="79"/>
      <c r="D427" s="79"/>
      <c r="E427" s="79"/>
      <c r="F427" s="79"/>
      <c r="G427" s="79"/>
      <c r="H427" s="79"/>
    </row>
    <row r="428" spans="2:8" hidden="1" x14ac:dyDescent="0.2">
      <c r="B428" s="79"/>
      <c r="C428" s="79"/>
      <c r="D428" s="79"/>
      <c r="E428" s="79"/>
      <c r="F428" s="79"/>
      <c r="G428" s="79"/>
      <c r="H428" s="79"/>
    </row>
    <row r="429" spans="2:8" hidden="1" x14ac:dyDescent="0.2">
      <c r="B429" s="79"/>
      <c r="C429" s="79"/>
      <c r="D429" s="79"/>
      <c r="E429" s="79"/>
      <c r="F429" s="79"/>
      <c r="G429" s="79"/>
      <c r="H429" s="79"/>
    </row>
    <row r="430" spans="2:8" hidden="1" x14ac:dyDescent="0.2">
      <c r="B430" s="79"/>
      <c r="C430" s="79"/>
      <c r="D430" s="79"/>
      <c r="E430" s="79"/>
      <c r="F430" s="79"/>
      <c r="G430" s="79"/>
      <c r="H430" s="79"/>
    </row>
    <row r="431" spans="2:8" hidden="1" x14ac:dyDescent="0.2">
      <c r="B431" s="79"/>
      <c r="C431" s="79"/>
      <c r="D431" s="79"/>
      <c r="E431" s="79"/>
      <c r="F431" s="79"/>
      <c r="G431" s="79"/>
      <c r="H431" s="79"/>
    </row>
    <row r="432" spans="2:8" hidden="1" x14ac:dyDescent="0.2">
      <c r="B432" s="79"/>
      <c r="C432" s="79"/>
      <c r="D432" s="79"/>
      <c r="E432" s="79"/>
      <c r="F432" s="79"/>
      <c r="G432" s="79"/>
      <c r="H432" s="79"/>
    </row>
    <row r="433" spans="2:8" hidden="1" x14ac:dyDescent="0.2">
      <c r="B433" s="79"/>
      <c r="C433" s="79"/>
      <c r="D433" s="79"/>
      <c r="E433" s="79"/>
      <c r="F433" s="79"/>
      <c r="G433" s="79"/>
      <c r="H433" s="79"/>
    </row>
    <row r="434" spans="2:8" hidden="1" x14ac:dyDescent="0.2">
      <c r="B434" s="79"/>
      <c r="C434" s="79"/>
      <c r="D434" s="79"/>
      <c r="E434" s="79"/>
      <c r="F434" s="79"/>
      <c r="G434" s="79"/>
      <c r="H434" s="79"/>
    </row>
    <row r="435" spans="2:8" hidden="1" x14ac:dyDescent="0.2">
      <c r="B435" s="79"/>
      <c r="C435" s="79"/>
      <c r="D435" s="79"/>
      <c r="E435" s="79"/>
      <c r="F435" s="79"/>
      <c r="G435" s="79"/>
      <c r="H435" s="79"/>
    </row>
    <row r="436" spans="2:8" hidden="1" x14ac:dyDescent="0.2">
      <c r="B436" s="79"/>
      <c r="C436" s="79"/>
      <c r="D436" s="79"/>
      <c r="E436" s="79"/>
      <c r="F436" s="79"/>
      <c r="G436" s="79"/>
      <c r="H436" s="79"/>
    </row>
    <row r="437" spans="2:8" hidden="1" x14ac:dyDescent="0.2">
      <c r="B437" s="79"/>
      <c r="C437" s="79"/>
      <c r="D437" s="79"/>
      <c r="E437" s="79"/>
      <c r="F437" s="79"/>
      <c r="G437" s="79"/>
      <c r="H437" s="79"/>
    </row>
    <row r="438" spans="2:8" hidden="1" x14ac:dyDescent="0.2">
      <c r="B438" s="79"/>
      <c r="C438" s="79"/>
      <c r="D438" s="79"/>
      <c r="E438" s="79"/>
      <c r="F438" s="79"/>
      <c r="G438" s="79"/>
      <c r="H438" s="79"/>
    </row>
    <row r="439" spans="2:8" hidden="1" x14ac:dyDescent="0.2">
      <c r="B439" s="79"/>
      <c r="C439" s="79"/>
      <c r="D439" s="79"/>
      <c r="E439" s="79"/>
      <c r="F439" s="79"/>
      <c r="G439" s="79"/>
      <c r="H439" s="79"/>
    </row>
    <row r="440" spans="2:8" hidden="1" x14ac:dyDescent="0.2">
      <c r="B440" s="79"/>
      <c r="C440" s="79"/>
      <c r="D440" s="79"/>
      <c r="E440" s="79"/>
      <c r="F440" s="79"/>
      <c r="G440" s="79"/>
      <c r="H440" s="79"/>
    </row>
    <row r="441" spans="2:8" hidden="1" x14ac:dyDescent="0.2">
      <c r="B441" s="79"/>
      <c r="C441" s="79"/>
      <c r="D441" s="79"/>
      <c r="E441" s="79"/>
      <c r="F441" s="79"/>
      <c r="G441" s="79"/>
      <c r="H441" s="79"/>
    </row>
    <row r="442" spans="2:8" hidden="1" x14ac:dyDescent="0.2">
      <c r="B442" s="79"/>
      <c r="C442" s="79"/>
      <c r="D442" s="79"/>
      <c r="E442" s="79"/>
      <c r="F442" s="79"/>
      <c r="G442" s="79"/>
      <c r="H442" s="79"/>
    </row>
    <row r="443" spans="2:8" hidden="1" x14ac:dyDescent="0.2">
      <c r="B443" s="79"/>
      <c r="C443" s="79"/>
      <c r="D443" s="79"/>
      <c r="E443" s="79"/>
      <c r="F443" s="79"/>
      <c r="G443" s="79"/>
      <c r="H443" s="79"/>
    </row>
    <row r="444" spans="2:8" hidden="1" x14ac:dyDescent="0.2">
      <c r="B444" s="79"/>
      <c r="C444" s="79"/>
      <c r="D444" s="79"/>
      <c r="E444" s="79"/>
      <c r="F444" s="79"/>
      <c r="G444" s="79"/>
      <c r="H444" s="79"/>
    </row>
    <row r="445" spans="2:8" hidden="1" x14ac:dyDescent="0.2">
      <c r="B445" s="79"/>
      <c r="C445" s="79"/>
      <c r="D445" s="79"/>
      <c r="E445" s="79"/>
      <c r="F445" s="79"/>
      <c r="G445" s="79"/>
      <c r="H445" s="79"/>
    </row>
    <row r="446" spans="2:8" hidden="1" x14ac:dyDescent="0.2">
      <c r="B446" s="79"/>
      <c r="C446" s="79"/>
      <c r="D446" s="79"/>
      <c r="E446" s="79"/>
      <c r="F446" s="79"/>
      <c r="G446" s="79"/>
      <c r="H446" s="79"/>
    </row>
    <row r="447" spans="2:8" hidden="1" x14ac:dyDescent="0.2">
      <c r="B447" s="79"/>
      <c r="C447" s="79"/>
      <c r="D447" s="79"/>
      <c r="E447" s="79"/>
      <c r="F447" s="79"/>
      <c r="G447" s="79"/>
      <c r="H447" s="79"/>
    </row>
    <row r="448" spans="2:8" hidden="1" x14ac:dyDescent="0.2">
      <c r="B448" s="79"/>
      <c r="C448" s="79"/>
      <c r="D448" s="79"/>
      <c r="E448" s="79"/>
      <c r="F448" s="79"/>
      <c r="G448" s="79"/>
      <c r="H448" s="79"/>
    </row>
    <row r="449" spans="2:8" hidden="1" x14ac:dyDescent="0.2">
      <c r="B449" s="79"/>
      <c r="C449" s="79"/>
      <c r="D449" s="79"/>
      <c r="E449" s="79"/>
      <c r="F449" s="79"/>
      <c r="G449" s="79"/>
      <c r="H449" s="79"/>
    </row>
    <row r="450" spans="2:8" hidden="1" x14ac:dyDescent="0.2">
      <c r="B450" s="79"/>
      <c r="C450" s="79"/>
      <c r="D450" s="79"/>
      <c r="E450" s="79"/>
      <c r="F450" s="79"/>
      <c r="G450" s="79"/>
      <c r="H450" s="79"/>
    </row>
    <row r="451" spans="2:8" hidden="1" x14ac:dyDescent="0.2">
      <c r="B451" s="79"/>
      <c r="C451" s="79"/>
      <c r="D451" s="79"/>
      <c r="E451" s="79"/>
      <c r="F451" s="79"/>
      <c r="G451" s="79"/>
      <c r="H451" s="79"/>
    </row>
    <row r="452" spans="2:8" hidden="1" x14ac:dyDescent="0.2">
      <c r="B452" s="79"/>
      <c r="C452" s="79"/>
      <c r="D452" s="79"/>
      <c r="E452" s="79"/>
      <c r="F452" s="79"/>
      <c r="G452" s="79"/>
      <c r="H452" s="79"/>
    </row>
    <row r="453" spans="2:8" hidden="1" x14ac:dyDescent="0.2">
      <c r="B453" s="79"/>
      <c r="C453" s="79"/>
      <c r="D453" s="79"/>
      <c r="E453" s="79"/>
      <c r="F453" s="79"/>
      <c r="G453" s="79"/>
      <c r="H453" s="79"/>
    </row>
    <row r="454" spans="2:8" hidden="1" x14ac:dyDescent="0.2">
      <c r="B454" s="79"/>
      <c r="C454" s="79"/>
      <c r="D454" s="79"/>
      <c r="E454" s="79"/>
      <c r="F454" s="79"/>
      <c r="G454" s="79"/>
      <c r="H454" s="79"/>
    </row>
    <row r="455" spans="2:8" hidden="1" x14ac:dyDescent="0.2">
      <c r="B455" s="79"/>
      <c r="C455" s="79"/>
      <c r="D455" s="79"/>
      <c r="E455" s="79"/>
      <c r="F455" s="79"/>
      <c r="G455" s="79"/>
      <c r="H455" s="79"/>
    </row>
    <row r="456" spans="2:8" hidden="1" x14ac:dyDescent="0.2">
      <c r="B456" s="79"/>
      <c r="C456" s="79"/>
      <c r="D456" s="79"/>
      <c r="E456" s="79"/>
      <c r="F456" s="79"/>
      <c r="G456" s="79"/>
      <c r="H456" s="79"/>
    </row>
    <row r="457" spans="2:8" hidden="1" x14ac:dyDescent="0.2">
      <c r="B457" s="79"/>
      <c r="C457" s="79"/>
      <c r="D457" s="79"/>
      <c r="E457" s="79"/>
      <c r="F457" s="79"/>
      <c r="G457" s="79"/>
      <c r="H457" s="79"/>
    </row>
    <row r="458" spans="2:8" hidden="1" x14ac:dyDescent="0.2">
      <c r="B458" s="79"/>
      <c r="C458" s="79"/>
      <c r="D458" s="79"/>
      <c r="E458" s="79"/>
      <c r="F458" s="79"/>
      <c r="G458" s="79"/>
      <c r="H458" s="79"/>
    </row>
    <row r="459" spans="2:8" hidden="1" x14ac:dyDescent="0.2">
      <c r="B459" s="79"/>
      <c r="C459" s="79"/>
      <c r="D459" s="79"/>
      <c r="E459" s="79"/>
      <c r="F459" s="79"/>
      <c r="G459" s="79"/>
      <c r="H459" s="79"/>
    </row>
    <row r="460" spans="2:8" hidden="1" x14ac:dyDescent="0.2">
      <c r="B460" s="79"/>
      <c r="C460" s="79"/>
      <c r="D460" s="79"/>
      <c r="E460" s="79"/>
      <c r="F460" s="79"/>
      <c r="G460" s="79"/>
      <c r="H460" s="79"/>
    </row>
    <row r="461" spans="2:8" hidden="1" x14ac:dyDescent="0.2">
      <c r="B461" s="79"/>
      <c r="C461" s="79"/>
      <c r="D461" s="79"/>
      <c r="E461" s="79"/>
      <c r="F461" s="79"/>
      <c r="G461" s="79"/>
      <c r="H461" s="79"/>
    </row>
    <row r="462" spans="2:8" hidden="1" x14ac:dyDescent="0.2">
      <c r="B462" s="79"/>
      <c r="C462" s="79"/>
      <c r="D462" s="79"/>
      <c r="E462" s="79"/>
      <c r="F462" s="79"/>
      <c r="G462" s="79"/>
      <c r="H462" s="79"/>
    </row>
    <row r="463" spans="2:8" hidden="1" x14ac:dyDescent="0.2">
      <c r="B463" s="79"/>
      <c r="C463" s="79"/>
      <c r="D463" s="79"/>
      <c r="E463" s="79"/>
      <c r="F463" s="79"/>
      <c r="G463" s="79"/>
      <c r="H463" s="79"/>
    </row>
    <row r="464" spans="2:8" hidden="1" x14ac:dyDescent="0.2">
      <c r="B464" s="79"/>
      <c r="C464" s="79"/>
      <c r="D464" s="79"/>
      <c r="E464" s="79"/>
      <c r="F464" s="79"/>
      <c r="G464" s="79"/>
      <c r="H464" s="79"/>
    </row>
    <row r="465" spans="2:8" hidden="1" x14ac:dyDescent="0.2">
      <c r="B465" s="79"/>
      <c r="C465" s="79"/>
      <c r="D465" s="79"/>
      <c r="E465" s="79"/>
      <c r="F465" s="79"/>
      <c r="G465" s="79"/>
      <c r="H465" s="79"/>
    </row>
    <row r="466" spans="2:8" hidden="1" x14ac:dyDescent="0.2">
      <c r="B466" s="79"/>
      <c r="C466" s="79"/>
      <c r="D466" s="79"/>
      <c r="E466" s="79"/>
      <c r="F466" s="79"/>
      <c r="G466" s="79"/>
      <c r="H466" s="79"/>
    </row>
    <row r="467" spans="2:8" hidden="1" x14ac:dyDescent="0.2">
      <c r="B467" s="79"/>
      <c r="C467" s="79"/>
      <c r="D467" s="79"/>
      <c r="E467" s="79"/>
      <c r="F467" s="79"/>
      <c r="G467" s="79"/>
      <c r="H467" s="79"/>
    </row>
    <row r="468" spans="2:8" hidden="1" x14ac:dyDescent="0.2">
      <c r="B468" s="79"/>
      <c r="C468" s="79"/>
      <c r="D468" s="79"/>
      <c r="E468" s="79"/>
      <c r="F468" s="79"/>
      <c r="G468" s="79"/>
      <c r="H468" s="79"/>
    </row>
    <row r="469" spans="2:8" hidden="1" x14ac:dyDescent="0.2">
      <c r="B469" s="79"/>
      <c r="C469" s="79"/>
      <c r="D469" s="79"/>
      <c r="E469" s="79"/>
      <c r="F469" s="79"/>
      <c r="G469" s="79"/>
      <c r="H469" s="79"/>
    </row>
    <row r="470" spans="2:8" hidden="1" x14ac:dyDescent="0.2">
      <c r="B470" s="79"/>
      <c r="C470" s="79"/>
      <c r="D470" s="79"/>
      <c r="E470" s="79"/>
      <c r="F470" s="79"/>
      <c r="G470" s="79"/>
      <c r="H470" s="79"/>
    </row>
    <row r="471" spans="2:8" hidden="1" x14ac:dyDescent="0.2">
      <c r="B471" s="79"/>
      <c r="C471" s="79"/>
      <c r="D471" s="79"/>
      <c r="E471" s="79"/>
      <c r="F471" s="79"/>
      <c r="G471" s="79"/>
      <c r="H471" s="79"/>
    </row>
    <row r="472" spans="2:8" hidden="1" x14ac:dyDescent="0.2">
      <c r="B472" s="79"/>
      <c r="C472" s="79"/>
      <c r="D472" s="79"/>
      <c r="E472" s="79"/>
      <c r="F472" s="79"/>
      <c r="G472" s="79"/>
      <c r="H472" s="79"/>
    </row>
    <row r="473" spans="2:8" hidden="1" x14ac:dyDescent="0.2">
      <c r="B473" s="79"/>
      <c r="C473" s="79"/>
      <c r="D473" s="79"/>
      <c r="E473" s="79"/>
      <c r="F473" s="79"/>
      <c r="G473" s="79"/>
      <c r="H473" s="79"/>
    </row>
    <row r="474" spans="2:8" hidden="1" x14ac:dyDescent="0.2">
      <c r="B474" s="79"/>
      <c r="C474" s="79"/>
      <c r="D474" s="79"/>
      <c r="E474" s="79"/>
      <c r="F474" s="79"/>
      <c r="G474" s="79"/>
      <c r="H474" s="79"/>
    </row>
    <row r="475" spans="2:8" hidden="1" x14ac:dyDescent="0.2">
      <c r="B475" s="79"/>
      <c r="C475" s="79"/>
      <c r="D475" s="79"/>
      <c r="E475" s="79"/>
      <c r="F475" s="79"/>
      <c r="G475" s="79"/>
      <c r="H475" s="79"/>
    </row>
    <row r="476" spans="2:8" hidden="1" x14ac:dyDescent="0.2">
      <c r="B476" s="79"/>
      <c r="C476" s="79"/>
      <c r="D476" s="79"/>
      <c r="E476" s="79"/>
      <c r="F476" s="79"/>
      <c r="G476" s="79"/>
      <c r="H476" s="79"/>
    </row>
    <row r="477" spans="2:8" hidden="1" x14ac:dyDescent="0.2">
      <c r="B477" s="79"/>
      <c r="C477" s="79"/>
      <c r="D477" s="79"/>
      <c r="E477" s="79"/>
      <c r="F477" s="79"/>
      <c r="G477" s="79"/>
      <c r="H477" s="79"/>
    </row>
    <row r="478" spans="2:8" hidden="1" x14ac:dyDescent="0.2">
      <c r="B478" s="79"/>
      <c r="C478" s="79"/>
      <c r="D478" s="79"/>
      <c r="E478" s="79"/>
      <c r="F478" s="79"/>
      <c r="G478" s="79"/>
      <c r="H478" s="79"/>
    </row>
    <row r="479" spans="2:8" hidden="1" x14ac:dyDescent="0.2">
      <c r="B479" s="79"/>
      <c r="C479" s="79"/>
      <c r="D479" s="79"/>
      <c r="E479" s="79"/>
      <c r="F479" s="79"/>
      <c r="G479" s="79"/>
      <c r="H479" s="79"/>
    </row>
    <row r="480" spans="2:8" hidden="1" x14ac:dyDescent="0.2">
      <c r="B480" s="79"/>
      <c r="C480" s="79"/>
      <c r="D480" s="79"/>
      <c r="E480" s="79"/>
      <c r="F480" s="79"/>
      <c r="G480" s="79"/>
      <c r="H480" s="79"/>
    </row>
    <row r="481" spans="2:8" hidden="1" x14ac:dyDescent="0.2">
      <c r="B481" s="79"/>
      <c r="C481" s="79"/>
      <c r="D481" s="79"/>
      <c r="E481" s="79"/>
      <c r="F481" s="79"/>
      <c r="G481" s="79"/>
      <c r="H481" s="79"/>
    </row>
    <row r="482" spans="2:8" hidden="1" x14ac:dyDescent="0.2">
      <c r="B482" s="79"/>
      <c r="C482" s="79"/>
      <c r="D482" s="79"/>
      <c r="E482" s="79"/>
      <c r="F482" s="79"/>
      <c r="G482" s="79"/>
      <c r="H482" s="79"/>
    </row>
    <row r="483" spans="2:8" hidden="1" x14ac:dyDescent="0.2">
      <c r="B483" s="79"/>
      <c r="C483" s="79"/>
      <c r="D483" s="79"/>
      <c r="E483" s="79"/>
      <c r="F483" s="79"/>
      <c r="G483" s="79"/>
      <c r="H483" s="79"/>
    </row>
    <row r="484" spans="2:8" hidden="1" x14ac:dyDescent="0.2">
      <c r="B484" s="79"/>
      <c r="C484" s="79"/>
      <c r="D484" s="79"/>
      <c r="E484" s="79"/>
      <c r="F484" s="79"/>
      <c r="G484" s="79"/>
      <c r="H484" s="79"/>
    </row>
    <row r="485" spans="2:8" hidden="1" x14ac:dyDescent="0.2">
      <c r="B485" s="79"/>
      <c r="C485" s="79"/>
      <c r="D485" s="79"/>
      <c r="E485" s="79"/>
      <c r="F485" s="79"/>
      <c r="G485" s="79"/>
      <c r="H485" s="79"/>
    </row>
    <row r="486" spans="2:8" hidden="1" x14ac:dyDescent="0.2">
      <c r="B486" s="79"/>
      <c r="C486" s="79"/>
      <c r="D486" s="79"/>
      <c r="E486" s="79"/>
      <c r="F486" s="79"/>
      <c r="G486" s="79"/>
      <c r="H486" s="79"/>
    </row>
    <row r="487" spans="2:8" hidden="1" x14ac:dyDescent="0.2">
      <c r="B487" s="79"/>
      <c r="C487" s="79"/>
      <c r="D487" s="79"/>
      <c r="E487" s="79"/>
      <c r="F487" s="79"/>
      <c r="G487" s="79"/>
      <c r="H487" s="79"/>
    </row>
    <row r="488" spans="2:8" hidden="1" x14ac:dyDescent="0.2">
      <c r="B488" s="79"/>
      <c r="C488" s="79"/>
      <c r="D488" s="79"/>
      <c r="E488" s="79"/>
      <c r="F488" s="79"/>
      <c r="G488" s="79"/>
      <c r="H488" s="79"/>
    </row>
    <row r="489" spans="2:8" hidden="1" x14ac:dyDescent="0.2">
      <c r="B489" s="79"/>
      <c r="C489" s="79"/>
      <c r="D489" s="79"/>
      <c r="E489" s="79"/>
      <c r="F489" s="79"/>
      <c r="G489" s="79"/>
      <c r="H489" s="79"/>
    </row>
    <row r="490" spans="2:8" hidden="1" x14ac:dyDescent="0.2">
      <c r="B490" s="79"/>
      <c r="C490" s="79"/>
      <c r="D490" s="79"/>
      <c r="E490" s="79"/>
      <c r="F490" s="79"/>
      <c r="G490" s="79"/>
      <c r="H490" s="79"/>
    </row>
    <row r="491" spans="2:8" hidden="1" x14ac:dyDescent="0.2">
      <c r="B491" s="79"/>
      <c r="C491" s="79"/>
      <c r="D491" s="79"/>
      <c r="E491" s="79"/>
      <c r="F491" s="79"/>
      <c r="G491" s="79"/>
      <c r="H491" s="79"/>
    </row>
    <row r="492" spans="2:8" hidden="1" x14ac:dyDescent="0.2">
      <c r="B492" s="79"/>
      <c r="C492" s="79"/>
      <c r="D492" s="79"/>
      <c r="E492" s="79"/>
      <c r="F492" s="79"/>
      <c r="G492" s="79"/>
      <c r="H492" s="79"/>
    </row>
    <row r="493" spans="2:8" hidden="1" x14ac:dyDescent="0.2">
      <c r="B493" s="79"/>
      <c r="C493" s="79"/>
      <c r="D493" s="79"/>
      <c r="E493" s="79"/>
      <c r="F493" s="79"/>
      <c r="G493" s="79"/>
      <c r="H493" s="79"/>
    </row>
    <row r="494" spans="2:8" hidden="1" x14ac:dyDescent="0.2">
      <c r="B494" s="79"/>
      <c r="C494" s="79"/>
      <c r="D494" s="79"/>
      <c r="E494" s="79"/>
      <c r="F494" s="79"/>
      <c r="G494" s="79"/>
      <c r="H494" s="79"/>
    </row>
    <row r="495" spans="2:8" hidden="1" x14ac:dyDescent="0.2">
      <c r="B495" s="79"/>
      <c r="C495" s="79"/>
      <c r="D495" s="79"/>
      <c r="E495" s="79"/>
      <c r="F495" s="79"/>
      <c r="G495" s="79"/>
      <c r="H495" s="79"/>
    </row>
    <row r="496" spans="2:8" hidden="1" x14ac:dyDescent="0.2">
      <c r="B496" s="79"/>
      <c r="C496" s="79"/>
      <c r="D496" s="79"/>
      <c r="E496" s="79"/>
      <c r="F496" s="79"/>
      <c r="G496" s="79"/>
      <c r="H496" s="79"/>
    </row>
    <row r="497" spans="2:8" hidden="1" x14ac:dyDescent="0.2">
      <c r="B497" s="79"/>
      <c r="C497" s="79"/>
      <c r="D497" s="79"/>
      <c r="E497" s="79"/>
      <c r="F497" s="79"/>
      <c r="G497" s="79"/>
      <c r="H497" s="79"/>
    </row>
    <row r="498" spans="2:8" hidden="1" x14ac:dyDescent="0.2">
      <c r="B498" s="79"/>
      <c r="C498" s="79"/>
      <c r="D498" s="79"/>
      <c r="E498" s="79"/>
      <c r="F498" s="79"/>
      <c r="G498" s="79"/>
      <c r="H498" s="79"/>
    </row>
    <row r="499" spans="2:8" hidden="1" x14ac:dyDescent="0.2">
      <c r="B499" s="79"/>
      <c r="C499" s="79"/>
      <c r="D499" s="79"/>
      <c r="E499" s="79"/>
      <c r="F499" s="79"/>
      <c r="G499" s="79"/>
      <c r="H499" s="79"/>
    </row>
    <row r="500" spans="2:8" hidden="1" x14ac:dyDescent="0.2">
      <c r="B500" s="79"/>
      <c r="C500" s="79"/>
      <c r="D500" s="79"/>
      <c r="E500" s="79"/>
      <c r="F500" s="79"/>
      <c r="G500" s="79"/>
      <c r="H500" s="79"/>
    </row>
    <row r="501" spans="2:8" hidden="1" x14ac:dyDescent="0.2">
      <c r="B501" s="79"/>
      <c r="C501" s="79"/>
      <c r="D501" s="79"/>
      <c r="E501" s="79"/>
      <c r="F501" s="79"/>
      <c r="G501" s="79"/>
      <c r="H501" s="79"/>
    </row>
    <row r="502" spans="2:8" hidden="1" x14ac:dyDescent="0.2">
      <c r="B502" s="79"/>
      <c r="C502" s="79"/>
      <c r="D502" s="79"/>
      <c r="E502" s="79"/>
      <c r="F502" s="79"/>
      <c r="G502" s="79"/>
      <c r="H502" s="79"/>
    </row>
    <row r="503" spans="2:8" hidden="1" x14ac:dyDescent="0.2">
      <c r="B503" s="79"/>
      <c r="C503" s="79"/>
      <c r="D503" s="79"/>
      <c r="E503" s="79"/>
      <c r="F503" s="79"/>
      <c r="G503" s="79"/>
      <c r="H503" s="79"/>
    </row>
    <row r="504" spans="2:8" hidden="1" x14ac:dyDescent="0.2">
      <c r="B504" s="79"/>
      <c r="C504" s="79"/>
      <c r="D504" s="79"/>
      <c r="E504" s="79"/>
      <c r="F504" s="79"/>
      <c r="G504" s="79"/>
      <c r="H504" s="79"/>
    </row>
    <row r="505" spans="2:8" hidden="1" x14ac:dyDescent="0.2">
      <c r="B505" s="79"/>
      <c r="C505" s="79"/>
      <c r="D505" s="79"/>
      <c r="E505" s="79"/>
      <c r="F505" s="79"/>
      <c r="G505" s="79"/>
      <c r="H505" s="79"/>
    </row>
    <row r="506" spans="2:8" hidden="1" x14ac:dyDescent="0.2">
      <c r="B506" s="79"/>
      <c r="C506" s="79"/>
      <c r="D506" s="79"/>
      <c r="E506" s="79"/>
      <c r="F506" s="79"/>
      <c r="G506" s="79"/>
      <c r="H506" s="79"/>
    </row>
    <row r="507" spans="2:8" hidden="1" x14ac:dyDescent="0.2">
      <c r="B507" s="79"/>
      <c r="C507" s="79"/>
      <c r="D507" s="79"/>
      <c r="E507" s="79"/>
      <c r="F507" s="79"/>
      <c r="G507" s="79"/>
      <c r="H507" s="79"/>
    </row>
    <row r="508" spans="2:8" hidden="1" x14ac:dyDescent="0.2">
      <c r="B508" s="79"/>
      <c r="C508" s="79"/>
      <c r="D508" s="79"/>
      <c r="E508" s="79"/>
      <c r="F508" s="79"/>
      <c r="G508" s="79"/>
      <c r="H508" s="79"/>
    </row>
    <row r="509" spans="2:8" hidden="1" x14ac:dyDescent="0.2">
      <c r="B509" s="79"/>
      <c r="C509" s="79"/>
      <c r="D509" s="79"/>
      <c r="E509" s="79"/>
      <c r="F509" s="79"/>
      <c r="G509" s="79"/>
      <c r="H509" s="79"/>
    </row>
    <row r="510" spans="2:8" hidden="1" x14ac:dyDescent="0.2">
      <c r="B510" s="79"/>
      <c r="C510" s="79"/>
      <c r="D510" s="79"/>
      <c r="E510" s="79"/>
      <c r="F510" s="79"/>
      <c r="G510" s="79"/>
      <c r="H510" s="79"/>
    </row>
    <row r="511" spans="2:8" hidden="1" x14ac:dyDescent="0.2">
      <c r="B511" s="79"/>
      <c r="C511" s="79"/>
      <c r="D511" s="79"/>
      <c r="E511" s="79"/>
      <c r="F511" s="79"/>
      <c r="G511" s="79"/>
      <c r="H511" s="79"/>
    </row>
    <row r="512" spans="2:8" hidden="1" x14ac:dyDescent="0.2">
      <c r="B512" s="79"/>
      <c r="C512" s="79"/>
      <c r="D512" s="79"/>
      <c r="E512" s="79"/>
      <c r="F512" s="79"/>
      <c r="G512" s="79"/>
      <c r="H512" s="79"/>
    </row>
    <row r="513" spans="2:8" hidden="1" x14ac:dyDescent="0.2">
      <c r="B513" s="79"/>
      <c r="C513" s="79"/>
      <c r="D513" s="79"/>
      <c r="E513" s="79"/>
      <c r="F513" s="79"/>
      <c r="G513" s="79"/>
      <c r="H513" s="79"/>
    </row>
    <row r="514" spans="2:8" hidden="1" x14ac:dyDescent="0.2">
      <c r="B514" s="79"/>
      <c r="C514" s="79"/>
      <c r="D514" s="79"/>
      <c r="E514" s="79"/>
      <c r="F514" s="79"/>
      <c r="G514" s="79"/>
      <c r="H514" s="79"/>
    </row>
    <row r="515" spans="2:8" hidden="1" x14ac:dyDescent="0.2">
      <c r="B515" s="79"/>
      <c r="C515" s="79"/>
      <c r="D515" s="79"/>
      <c r="E515" s="79"/>
      <c r="F515" s="79"/>
      <c r="G515" s="79"/>
      <c r="H515" s="79"/>
    </row>
    <row r="516" spans="2:8" hidden="1" x14ac:dyDescent="0.2">
      <c r="B516" s="79"/>
      <c r="C516" s="79"/>
      <c r="D516" s="79"/>
      <c r="E516" s="79"/>
      <c r="F516" s="79"/>
      <c r="G516" s="79"/>
      <c r="H516" s="79"/>
    </row>
    <row r="517" spans="2:8" hidden="1" x14ac:dyDescent="0.2">
      <c r="B517" s="79"/>
      <c r="C517" s="79"/>
      <c r="D517" s="79"/>
      <c r="E517" s="79"/>
      <c r="F517" s="79"/>
      <c r="G517" s="79"/>
      <c r="H517" s="79"/>
    </row>
    <row r="518" spans="2:8" hidden="1" x14ac:dyDescent="0.2">
      <c r="B518" s="79"/>
      <c r="C518" s="79"/>
      <c r="D518" s="79"/>
      <c r="E518" s="79"/>
      <c r="F518" s="79"/>
      <c r="G518" s="79"/>
      <c r="H518" s="79"/>
    </row>
    <row r="519" spans="2:8" hidden="1" x14ac:dyDescent="0.2">
      <c r="B519" s="79"/>
      <c r="C519" s="79"/>
      <c r="D519" s="79"/>
      <c r="E519" s="79"/>
      <c r="F519" s="79"/>
      <c r="G519" s="79"/>
      <c r="H519" s="79"/>
    </row>
    <row r="520" spans="2:8" hidden="1" x14ac:dyDescent="0.2">
      <c r="B520" s="79"/>
      <c r="C520" s="79"/>
      <c r="D520" s="79"/>
      <c r="E520" s="79"/>
      <c r="F520" s="79"/>
      <c r="G520" s="79"/>
      <c r="H520" s="79"/>
    </row>
    <row r="521" spans="2:8" hidden="1" x14ac:dyDescent="0.2">
      <c r="B521" s="79"/>
      <c r="C521" s="79"/>
      <c r="D521" s="79"/>
      <c r="E521" s="79"/>
      <c r="F521" s="79"/>
      <c r="G521" s="79"/>
      <c r="H521" s="79"/>
    </row>
    <row r="522" spans="2:8" hidden="1" x14ac:dyDescent="0.2">
      <c r="B522" s="79"/>
      <c r="C522" s="79"/>
      <c r="D522" s="79"/>
      <c r="E522" s="79"/>
      <c r="F522" s="79"/>
      <c r="G522" s="79"/>
      <c r="H522" s="79"/>
    </row>
    <row r="523" spans="2:8" hidden="1" x14ac:dyDescent="0.2">
      <c r="B523" s="79"/>
      <c r="C523" s="79"/>
      <c r="D523" s="79"/>
      <c r="E523" s="79"/>
      <c r="F523" s="79"/>
      <c r="G523" s="79"/>
      <c r="H523" s="79"/>
    </row>
    <row r="524" spans="2:8" hidden="1" x14ac:dyDescent="0.2">
      <c r="B524" s="79"/>
      <c r="C524" s="79"/>
      <c r="D524" s="79"/>
      <c r="E524" s="79"/>
      <c r="F524" s="79"/>
      <c r="G524" s="79"/>
      <c r="H524" s="79"/>
    </row>
    <row r="525" spans="2:8" hidden="1" x14ac:dyDescent="0.2">
      <c r="B525" s="79"/>
      <c r="C525" s="79"/>
      <c r="D525" s="79"/>
      <c r="E525" s="79"/>
      <c r="F525" s="79"/>
      <c r="G525" s="79"/>
      <c r="H525" s="79"/>
    </row>
    <row r="526" spans="2:8" hidden="1" x14ac:dyDescent="0.2">
      <c r="B526" s="79"/>
      <c r="C526" s="79"/>
      <c r="D526" s="79"/>
      <c r="E526" s="79"/>
      <c r="F526" s="79"/>
      <c r="G526" s="79"/>
      <c r="H526" s="79"/>
    </row>
    <row r="527" spans="2:8" hidden="1" x14ac:dyDescent="0.2">
      <c r="B527" s="79"/>
      <c r="C527" s="79"/>
      <c r="D527" s="79"/>
      <c r="E527" s="79"/>
      <c r="F527" s="79"/>
      <c r="G527" s="79"/>
      <c r="H527" s="79"/>
    </row>
    <row r="528" spans="2:8" hidden="1" x14ac:dyDescent="0.2">
      <c r="B528" s="79"/>
      <c r="C528" s="79"/>
      <c r="D528" s="79"/>
      <c r="E528" s="79"/>
      <c r="F528" s="79"/>
      <c r="G528" s="79"/>
      <c r="H528" s="79"/>
    </row>
    <row r="529" spans="2:8" hidden="1" x14ac:dyDescent="0.2">
      <c r="B529" s="79"/>
      <c r="C529" s="79"/>
      <c r="D529" s="79"/>
      <c r="E529" s="79"/>
      <c r="F529" s="79"/>
      <c r="G529" s="79"/>
      <c r="H529" s="79"/>
    </row>
    <row r="530" spans="2:8" hidden="1" x14ac:dyDescent="0.2">
      <c r="B530" s="79"/>
      <c r="C530" s="79"/>
      <c r="D530" s="79"/>
      <c r="E530" s="79"/>
      <c r="F530" s="79"/>
      <c r="G530" s="79"/>
      <c r="H530" s="79"/>
    </row>
    <row r="531" spans="2:8" hidden="1" x14ac:dyDescent="0.2">
      <c r="B531" s="79"/>
      <c r="C531" s="79"/>
      <c r="D531" s="79"/>
      <c r="E531" s="79"/>
      <c r="F531" s="79"/>
      <c r="G531" s="79"/>
      <c r="H531" s="79"/>
    </row>
    <row r="532" spans="2:8" hidden="1" x14ac:dyDescent="0.2">
      <c r="B532" s="79"/>
      <c r="C532" s="79"/>
      <c r="D532" s="79"/>
      <c r="E532" s="79"/>
      <c r="F532" s="79"/>
      <c r="G532" s="79"/>
      <c r="H532" s="79"/>
    </row>
    <row r="533" spans="2:8" hidden="1" x14ac:dyDescent="0.2">
      <c r="B533" s="79"/>
      <c r="C533" s="79"/>
      <c r="D533" s="79"/>
      <c r="E533" s="79"/>
      <c r="F533" s="79"/>
      <c r="G533" s="79"/>
      <c r="H533" s="79"/>
    </row>
    <row r="534" spans="2:8" hidden="1" x14ac:dyDescent="0.2">
      <c r="B534" s="79"/>
      <c r="C534" s="79"/>
      <c r="D534" s="79"/>
      <c r="E534" s="79"/>
      <c r="F534" s="79"/>
      <c r="G534" s="79"/>
      <c r="H534" s="79"/>
    </row>
    <row r="535" spans="2:8" hidden="1" x14ac:dyDescent="0.2">
      <c r="B535" s="79"/>
      <c r="C535" s="79"/>
      <c r="D535" s="79"/>
      <c r="E535" s="79"/>
      <c r="F535" s="79"/>
      <c r="G535" s="79"/>
      <c r="H535" s="79"/>
    </row>
    <row r="536" spans="2:8" hidden="1" x14ac:dyDescent="0.2">
      <c r="B536" s="79"/>
      <c r="C536" s="79"/>
      <c r="D536" s="79"/>
      <c r="E536" s="79"/>
      <c r="F536" s="79"/>
      <c r="G536" s="79"/>
      <c r="H536" s="79"/>
    </row>
    <row r="537" spans="2:8" hidden="1" x14ac:dyDescent="0.2">
      <c r="B537" s="79"/>
      <c r="C537" s="79"/>
      <c r="D537" s="79"/>
      <c r="E537" s="79"/>
      <c r="F537" s="79"/>
      <c r="G537" s="79"/>
      <c r="H537" s="79"/>
    </row>
    <row r="538" spans="2:8" hidden="1" x14ac:dyDescent="0.2">
      <c r="B538" s="79"/>
      <c r="C538" s="79"/>
      <c r="D538" s="79"/>
      <c r="E538" s="79"/>
      <c r="F538" s="79"/>
      <c r="G538" s="79"/>
      <c r="H538" s="79"/>
    </row>
    <row r="539" spans="2:8" hidden="1" x14ac:dyDescent="0.2">
      <c r="B539" s="79"/>
      <c r="C539" s="79"/>
      <c r="D539" s="79"/>
      <c r="E539" s="79"/>
      <c r="F539" s="79"/>
      <c r="G539" s="79"/>
      <c r="H539" s="79"/>
    </row>
    <row r="540" spans="2:8" hidden="1" x14ac:dyDescent="0.2">
      <c r="B540" s="79"/>
      <c r="C540" s="79"/>
      <c r="D540" s="79"/>
      <c r="E540" s="79"/>
      <c r="F540" s="79"/>
      <c r="G540" s="79"/>
      <c r="H540" s="79"/>
    </row>
    <row r="541" spans="2:8" hidden="1" x14ac:dyDescent="0.2">
      <c r="B541" s="79"/>
      <c r="C541" s="79"/>
      <c r="D541" s="79"/>
      <c r="E541" s="79"/>
      <c r="F541" s="79"/>
      <c r="G541" s="79"/>
      <c r="H541" s="79"/>
    </row>
    <row r="542" spans="2:8" hidden="1" x14ac:dyDescent="0.2">
      <c r="B542" s="79"/>
      <c r="C542" s="79"/>
      <c r="D542" s="79"/>
      <c r="E542" s="79"/>
      <c r="F542" s="79"/>
      <c r="G542" s="79"/>
      <c r="H542" s="79"/>
    </row>
    <row r="543" spans="2:8" hidden="1" x14ac:dyDescent="0.2">
      <c r="B543" s="79"/>
      <c r="C543" s="79"/>
      <c r="D543" s="79"/>
      <c r="E543" s="79"/>
      <c r="F543" s="79"/>
      <c r="G543" s="79"/>
      <c r="H543" s="79"/>
    </row>
    <row r="544" spans="2:8" hidden="1" x14ac:dyDescent="0.2">
      <c r="B544" s="79"/>
      <c r="C544" s="79"/>
      <c r="D544" s="79"/>
      <c r="E544" s="79"/>
      <c r="F544" s="79"/>
      <c r="G544" s="79"/>
      <c r="H544" s="79"/>
    </row>
    <row r="545" spans="2:8" hidden="1" x14ac:dyDescent="0.2">
      <c r="B545" s="79"/>
      <c r="C545" s="79"/>
      <c r="D545" s="79"/>
      <c r="E545" s="79"/>
      <c r="F545" s="79"/>
      <c r="G545" s="79"/>
      <c r="H545" s="79"/>
    </row>
    <row r="546" spans="2:8" hidden="1" x14ac:dyDescent="0.2">
      <c r="B546" s="79"/>
      <c r="C546" s="79"/>
      <c r="D546" s="79"/>
      <c r="E546" s="79"/>
      <c r="F546" s="79"/>
      <c r="G546" s="79"/>
      <c r="H546" s="79"/>
    </row>
    <row r="547" spans="2:8" hidden="1" x14ac:dyDescent="0.2">
      <c r="B547" s="79"/>
      <c r="C547" s="79"/>
      <c r="D547" s="79"/>
      <c r="E547" s="79"/>
      <c r="F547" s="79"/>
      <c r="G547" s="79"/>
      <c r="H547" s="79"/>
    </row>
    <row r="548" spans="2:8" hidden="1" x14ac:dyDescent="0.2">
      <c r="B548" s="79"/>
      <c r="C548" s="79"/>
      <c r="D548" s="79"/>
      <c r="E548" s="79"/>
      <c r="F548" s="79"/>
      <c r="G548" s="79"/>
      <c r="H548" s="79"/>
    </row>
    <row r="549" spans="2:8" hidden="1" x14ac:dyDescent="0.2">
      <c r="B549" s="79"/>
      <c r="C549" s="79"/>
      <c r="D549" s="79"/>
      <c r="E549" s="79"/>
      <c r="F549" s="79"/>
      <c r="G549" s="79"/>
      <c r="H549" s="79"/>
    </row>
    <row r="550" spans="2:8" hidden="1" x14ac:dyDescent="0.2">
      <c r="B550" s="79"/>
      <c r="C550" s="79"/>
      <c r="D550" s="79"/>
      <c r="E550" s="79"/>
      <c r="F550" s="79"/>
      <c r="G550" s="79"/>
      <c r="H550" s="79"/>
    </row>
    <row r="551" spans="2:8" hidden="1" x14ac:dyDescent="0.2">
      <c r="B551" s="79"/>
      <c r="C551" s="79"/>
      <c r="D551" s="79"/>
      <c r="E551" s="79"/>
      <c r="F551" s="79"/>
      <c r="G551" s="79"/>
      <c r="H551" s="79"/>
    </row>
    <row r="552" spans="2:8" hidden="1" x14ac:dyDescent="0.2">
      <c r="B552" s="79"/>
      <c r="C552" s="79"/>
      <c r="D552" s="79"/>
      <c r="E552" s="79"/>
      <c r="F552" s="79"/>
      <c r="G552" s="79"/>
      <c r="H552" s="79"/>
    </row>
    <row r="553" spans="2:8" hidden="1" x14ac:dyDescent="0.2">
      <c r="B553" s="79"/>
      <c r="C553" s="79"/>
      <c r="D553" s="79"/>
      <c r="E553" s="79"/>
      <c r="F553" s="79"/>
      <c r="G553" s="79"/>
      <c r="H553" s="79"/>
    </row>
    <row r="554" spans="2:8" hidden="1" x14ac:dyDescent="0.2">
      <c r="B554" s="79"/>
      <c r="C554" s="79"/>
      <c r="D554" s="79"/>
      <c r="E554" s="79"/>
      <c r="F554" s="79"/>
      <c r="G554" s="79"/>
      <c r="H554" s="79"/>
    </row>
    <row r="555" spans="2:8" hidden="1" x14ac:dyDescent="0.2">
      <c r="B555" s="79"/>
      <c r="C555" s="79"/>
      <c r="D555" s="79"/>
      <c r="E555" s="79"/>
      <c r="F555" s="79"/>
      <c r="G555" s="79"/>
      <c r="H555" s="79"/>
    </row>
    <row r="556" spans="2:8" hidden="1" x14ac:dyDescent="0.2">
      <c r="B556" s="79"/>
      <c r="C556" s="79"/>
      <c r="D556" s="79"/>
      <c r="E556" s="79"/>
      <c r="F556" s="79"/>
      <c r="G556" s="79"/>
      <c r="H556" s="79"/>
    </row>
    <row r="557" spans="2:8" hidden="1" x14ac:dyDescent="0.2">
      <c r="B557" s="79"/>
      <c r="C557" s="79"/>
      <c r="D557" s="79"/>
      <c r="E557" s="79"/>
      <c r="F557" s="79"/>
      <c r="G557" s="79"/>
      <c r="H557" s="79"/>
    </row>
    <row r="558" spans="2:8" hidden="1" x14ac:dyDescent="0.2">
      <c r="B558" s="79"/>
      <c r="C558" s="79"/>
      <c r="D558" s="79"/>
      <c r="E558" s="79"/>
      <c r="F558" s="79"/>
      <c r="G558" s="79"/>
      <c r="H558" s="79"/>
    </row>
    <row r="559" spans="2:8" hidden="1" x14ac:dyDescent="0.2">
      <c r="B559" s="79"/>
      <c r="C559" s="79"/>
      <c r="D559" s="79"/>
      <c r="E559" s="79"/>
      <c r="F559" s="79"/>
      <c r="G559" s="79"/>
      <c r="H559" s="79"/>
    </row>
    <row r="560" spans="2:8" hidden="1" x14ac:dyDescent="0.2">
      <c r="B560" s="79"/>
      <c r="C560" s="79"/>
      <c r="D560" s="79"/>
      <c r="E560" s="79"/>
      <c r="F560" s="79"/>
      <c r="G560" s="79"/>
      <c r="H560" s="79"/>
    </row>
    <row r="561" spans="2:8" hidden="1" x14ac:dyDescent="0.2">
      <c r="B561" s="79"/>
      <c r="C561" s="79"/>
      <c r="D561" s="79"/>
      <c r="E561" s="79"/>
      <c r="F561" s="79"/>
      <c r="G561" s="79"/>
      <c r="H561" s="79"/>
    </row>
    <row r="562" spans="2:8" hidden="1" x14ac:dyDescent="0.2">
      <c r="B562" s="79"/>
      <c r="C562" s="79"/>
      <c r="D562" s="79"/>
      <c r="E562" s="79"/>
      <c r="F562" s="79"/>
      <c r="G562" s="79"/>
      <c r="H562" s="79"/>
    </row>
    <row r="563" spans="2:8" hidden="1" x14ac:dyDescent="0.2">
      <c r="B563" s="79"/>
      <c r="C563" s="79"/>
      <c r="D563" s="79"/>
      <c r="E563" s="79"/>
      <c r="F563" s="79"/>
      <c r="G563" s="79"/>
      <c r="H563" s="79"/>
    </row>
    <row r="564" spans="2:8" hidden="1" x14ac:dyDescent="0.2">
      <c r="B564" s="79"/>
      <c r="C564" s="79"/>
      <c r="D564" s="79"/>
      <c r="E564" s="79"/>
      <c r="F564" s="79"/>
      <c r="G564" s="79"/>
      <c r="H564" s="79"/>
    </row>
    <row r="565" spans="2:8" hidden="1" x14ac:dyDescent="0.2">
      <c r="B565" s="79"/>
      <c r="C565" s="79"/>
      <c r="D565" s="79"/>
      <c r="E565" s="79"/>
      <c r="F565" s="79"/>
      <c r="G565" s="79"/>
      <c r="H565" s="79"/>
    </row>
    <row r="566" spans="2:8" hidden="1" x14ac:dyDescent="0.2">
      <c r="B566" s="79"/>
      <c r="C566" s="79"/>
      <c r="D566" s="79"/>
      <c r="E566" s="79"/>
      <c r="F566" s="79"/>
      <c r="G566" s="79"/>
      <c r="H566" s="79"/>
    </row>
    <row r="567" spans="2:8" hidden="1" x14ac:dyDescent="0.2">
      <c r="B567" s="79"/>
      <c r="C567" s="79"/>
      <c r="D567" s="79"/>
      <c r="E567" s="79"/>
      <c r="F567" s="79"/>
      <c r="G567" s="79"/>
      <c r="H567" s="79"/>
    </row>
    <row r="568" spans="2:8" hidden="1" x14ac:dyDescent="0.2">
      <c r="B568" s="79"/>
      <c r="C568" s="79"/>
      <c r="D568" s="79"/>
      <c r="E568" s="79"/>
      <c r="F568" s="79"/>
      <c r="G568" s="79"/>
      <c r="H568" s="79"/>
    </row>
    <row r="569" spans="2:8" hidden="1" x14ac:dyDescent="0.2">
      <c r="B569" s="79"/>
      <c r="C569" s="79"/>
      <c r="D569" s="79"/>
      <c r="E569" s="79"/>
      <c r="F569" s="79"/>
      <c r="G569" s="79"/>
      <c r="H569" s="79"/>
    </row>
    <row r="570" spans="2:8" hidden="1" x14ac:dyDescent="0.2">
      <c r="B570" s="79"/>
      <c r="C570" s="79"/>
      <c r="D570" s="79"/>
      <c r="E570" s="79"/>
      <c r="F570" s="79"/>
      <c r="G570" s="79"/>
      <c r="H570" s="79"/>
    </row>
    <row r="571" spans="2:8" hidden="1" x14ac:dyDescent="0.2">
      <c r="B571" s="79"/>
      <c r="C571" s="79"/>
      <c r="D571" s="79"/>
      <c r="E571" s="79"/>
      <c r="F571" s="79"/>
      <c r="G571" s="79"/>
      <c r="H571" s="79"/>
    </row>
    <row r="572" spans="2:8" hidden="1" x14ac:dyDescent="0.2">
      <c r="B572" s="79"/>
      <c r="C572" s="79"/>
      <c r="D572" s="79"/>
      <c r="E572" s="79"/>
      <c r="F572" s="79"/>
      <c r="G572" s="79"/>
      <c r="H572" s="79"/>
    </row>
    <row r="573" spans="2:8" hidden="1" x14ac:dyDescent="0.2">
      <c r="B573" s="79"/>
      <c r="C573" s="79"/>
      <c r="D573" s="79"/>
      <c r="E573" s="79"/>
      <c r="F573" s="79"/>
      <c r="G573" s="79"/>
      <c r="H573" s="79"/>
    </row>
    <row r="574" spans="2:8" hidden="1" x14ac:dyDescent="0.2">
      <c r="B574" s="79"/>
      <c r="C574" s="79"/>
      <c r="D574" s="79"/>
      <c r="E574" s="79"/>
      <c r="F574" s="79"/>
      <c r="G574" s="79"/>
      <c r="H574" s="79"/>
    </row>
    <row r="575" spans="2:8" hidden="1" x14ac:dyDescent="0.2">
      <c r="B575" s="79"/>
      <c r="C575" s="79"/>
      <c r="D575" s="79"/>
      <c r="E575" s="79"/>
      <c r="F575" s="79"/>
      <c r="G575" s="79"/>
      <c r="H575" s="79"/>
    </row>
    <row r="576" spans="2:8" hidden="1" x14ac:dyDescent="0.2">
      <c r="B576" s="79"/>
      <c r="C576" s="79"/>
      <c r="D576" s="79"/>
      <c r="E576" s="79"/>
      <c r="F576" s="79"/>
      <c r="G576" s="79"/>
      <c r="H576" s="79"/>
    </row>
    <row r="577" spans="2:8" hidden="1" x14ac:dyDescent="0.2">
      <c r="B577" s="79"/>
      <c r="C577" s="79"/>
      <c r="D577" s="79"/>
      <c r="E577" s="79"/>
      <c r="F577" s="79"/>
      <c r="G577" s="79"/>
      <c r="H577" s="79"/>
    </row>
    <row r="578" spans="2:8" hidden="1" x14ac:dyDescent="0.2">
      <c r="B578" s="79"/>
      <c r="C578" s="79"/>
      <c r="D578" s="79"/>
      <c r="E578" s="79"/>
      <c r="F578" s="79"/>
      <c r="G578" s="79"/>
      <c r="H578" s="79"/>
    </row>
    <row r="579" spans="2:8" hidden="1" x14ac:dyDescent="0.2">
      <c r="B579" s="79"/>
      <c r="C579" s="79"/>
      <c r="D579" s="79"/>
      <c r="E579" s="79"/>
      <c r="F579" s="79"/>
      <c r="G579" s="79"/>
      <c r="H579" s="79"/>
    </row>
    <row r="580" spans="2:8" hidden="1" x14ac:dyDescent="0.2">
      <c r="B580" s="79"/>
      <c r="C580" s="79"/>
      <c r="D580" s="79"/>
      <c r="E580" s="79"/>
      <c r="F580" s="79"/>
      <c r="G580" s="79"/>
      <c r="H580" s="79"/>
    </row>
    <row r="581" spans="2:8" hidden="1" x14ac:dyDescent="0.2">
      <c r="B581" s="79"/>
      <c r="C581" s="79"/>
      <c r="D581" s="79"/>
      <c r="E581" s="79"/>
      <c r="F581" s="79"/>
      <c r="G581" s="79"/>
      <c r="H581" s="79"/>
    </row>
    <row r="582" spans="2:8" hidden="1" x14ac:dyDescent="0.2">
      <c r="B582" s="79"/>
      <c r="C582" s="79"/>
      <c r="D582" s="79"/>
      <c r="E582" s="79"/>
      <c r="F582" s="79"/>
      <c r="G582" s="79"/>
      <c r="H582" s="79"/>
    </row>
    <row r="583" spans="2:8" hidden="1" x14ac:dyDescent="0.2">
      <c r="B583" s="79"/>
      <c r="C583" s="79"/>
      <c r="D583" s="79"/>
      <c r="E583" s="79"/>
      <c r="F583" s="79"/>
      <c r="G583" s="79"/>
      <c r="H583" s="79"/>
    </row>
    <row r="584" spans="2:8" hidden="1" x14ac:dyDescent="0.2">
      <c r="B584" s="79"/>
      <c r="C584" s="79"/>
      <c r="D584" s="79"/>
      <c r="E584" s="79"/>
      <c r="F584" s="79"/>
      <c r="G584" s="79"/>
      <c r="H584" s="79"/>
    </row>
    <row r="585" spans="2:8" hidden="1" x14ac:dyDescent="0.2">
      <c r="B585" s="79"/>
      <c r="C585" s="79"/>
      <c r="D585" s="79"/>
      <c r="E585" s="79"/>
      <c r="F585" s="79"/>
      <c r="G585" s="79"/>
      <c r="H585" s="79"/>
    </row>
    <row r="586" spans="2:8" hidden="1" x14ac:dyDescent="0.2">
      <c r="B586" s="79"/>
      <c r="C586" s="79"/>
      <c r="D586" s="79"/>
      <c r="E586" s="79"/>
      <c r="F586" s="79"/>
      <c r="G586" s="79"/>
      <c r="H586" s="79"/>
    </row>
    <row r="587" spans="2:8" hidden="1" x14ac:dyDescent="0.2">
      <c r="B587" s="79"/>
      <c r="C587" s="79"/>
      <c r="D587" s="79"/>
      <c r="E587" s="79"/>
      <c r="F587" s="79"/>
      <c r="G587" s="79"/>
      <c r="H587" s="79"/>
    </row>
    <row r="588" spans="2:8" hidden="1" x14ac:dyDescent="0.2">
      <c r="B588" s="79"/>
      <c r="C588" s="79"/>
      <c r="D588" s="79"/>
      <c r="E588" s="79"/>
      <c r="F588" s="79"/>
      <c r="G588" s="79"/>
      <c r="H588" s="79"/>
    </row>
    <row r="589" spans="2:8" hidden="1" x14ac:dyDescent="0.2">
      <c r="B589" s="79"/>
      <c r="C589" s="79"/>
      <c r="D589" s="79"/>
      <c r="E589" s="79"/>
      <c r="F589" s="79"/>
      <c r="G589" s="79"/>
      <c r="H589" s="79"/>
    </row>
    <row r="590" spans="2:8" hidden="1" x14ac:dyDescent="0.2">
      <c r="B590" s="79"/>
      <c r="C590" s="79"/>
      <c r="D590" s="79"/>
      <c r="E590" s="79"/>
      <c r="F590" s="79"/>
      <c r="G590" s="79"/>
      <c r="H590" s="79"/>
    </row>
    <row r="591" spans="2:8" hidden="1" x14ac:dyDescent="0.2">
      <c r="B591" s="79"/>
      <c r="C591" s="79"/>
      <c r="D591" s="79"/>
      <c r="E591" s="79"/>
      <c r="F591" s="79"/>
      <c r="G591" s="79"/>
      <c r="H591" s="79"/>
    </row>
    <row r="592" spans="2:8" hidden="1" x14ac:dyDescent="0.2">
      <c r="B592" s="79"/>
      <c r="C592" s="79"/>
      <c r="D592" s="79"/>
      <c r="E592" s="79"/>
      <c r="F592" s="79"/>
      <c r="G592" s="79"/>
      <c r="H592" s="79"/>
    </row>
    <row r="593" spans="2:8" hidden="1" x14ac:dyDescent="0.2">
      <c r="B593" s="79"/>
      <c r="C593" s="79"/>
      <c r="D593" s="79"/>
      <c r="E593" s="79"/>
      <c r="F593" s="79"/>
      <c r="G593" s="79"/>
      <c r="H593" s="79"/>
    </row>
    <row r="594" spans="2:8" hidden="1" x14ac:dyDescent="0.2">
      <c r="B594" s="79"/>
      <c r="C594" s="79"/>
      <c r="D594" s="79"/>
      <c r="E594" s="79"/>
      <c r="F594" s="79"/>
      <c r="G594" s="79"/>
      <c r="H594" s="79"/>
    </row>
    <row r="595" spans="2:8" hidden="1" x14ac:dyDescent="0.2">
      <c r="B595" s="79"/>
      <c r="C595" s="79"/>
      <c r="D595" s="79"/>
      <c r="E595" s="79"/>
      <c r="F595" s="79"/>
      <c r="G595" s="79"/>
      <c r="H595" s="79"/>
    </row>
    <row r="596" spans="2:8" hidden="1" x14ac:dyDescent="0.2">
      <c r="B596" s="79"/>
      <c r="C596" s="79"/>
      <c r="D596" s="79"/>
      <c r="E596" s="79"/>
      <c r="F596" s="79"/>
      <c r="G596" s="79"/>
      <c r="H596" s="79"/>
    </row>
    <row r="597" spans="2:8" hidden="1" x14ac:dyDescent="0.2">
      <c r="B597" s="79"/>
      <c r="C597" s="79"/>
      <c r="D597" s="79"/>
      <c r="E597" s="79"/>
      <c r="F597" s="79"/>
      <c r="G597" s="79"/>
      <c r="H597" s="79"/>
    </row>
    <row r="598" spans="2:8" hidden="1" x14ac:dyDescent="0.2">
      <c r="B598" s="79"/>
      <c r="C598" s="79"/>
      <c r="D598" s="79"/>
      <c r="E598" s="79"/>
      <c r="F598" s="79"/>
      <c r="G598" s="79"/>
      <c r="H598" s="79"/>
    </row>
    <row r="599" spans="2:8" hidden="1" x14ac:dyDescent="0.2">
      <c r="B599" s="79"/>
      <c r="C599" s="79"/>
      <c r="D599" s="79"/>
      <c r="E599" s="79"/>
      <c r="F599" s="79"/>
      <c r="G599" s="79"/>
      <c r="H599" s="79"/>
    </row>
    <row r="600" spans="2:8" hidden="1" x14ac:dyDescent="0.2">
      <c r="B600" s="79"/>
      <c r="C600" s="79"/>
      <c r="D600" s="79"/>
      <c r="E600" s="79"/>
      <c r="F600" s="79"/>
      <c r="G600" s="79"/>
      <c r="H600" s="79"/>
    </row>
    <row r="601" spans="2:8" hidden="1" x14ac:dyDescent="0.2">
      <c r="B601" s="79"/>
      <c r="C601" s="79"/>
      <c r="D601" s="79"/>
      <c r="E601" s="79"/>
      <c r="F601" s="79"/>
      <c r="G601" s="79"/>
      <c r="H601" s="79"/>
    </row>
    <row r="602" spans="2:8" hidden="1" x14ac:dyDescent="0.2">
      <c r="B602" s="79"/>
      <c r="C602" s="79"/>
      <c r="D602" s="79"/>
      <c r="E602" s="79"/>
      <c r="F602" s="79"/>
      <c r="G602" s="79"/>
      <c r="H602" s="79"/>
    </row>
    <row r="603" spans="2:8" hidden="1" x14ac:dyDescent="0.2">
      <c r="B603" s="79"/>
      <c r="C603" s="79"/>
      <c r="D603" s="79"/>
      <c r="E603" s="79"/>
      <c r="F603" s="79"/>
      <c r="G603" s="79"/>
      <c r="H603" s="79"/>
    </row>
    <row r="604" spans="2:8" hidden="1" x14ac:dyDescent="0.2">
      <c r="B604" s="79"/>
      <c r="C604" s="79"/>
      <c r="D604" s="79"/>
      <c r="E604" s="79"/>
      <c r="F604" s="79"/>
      <c r="G604" s="79"/>
      <c r="H604" s="79"/>
    </row>
    <row r="605" spans="2:8" hidden="1" x14ac:dyDescent="0.2">
      <c r="B605" s="79"/>
      <c r="C605" s="79"/>
      <c r="D605" s="79"/>
      <c r="E605" s="79"/>
      <c r="F605" s="79"/>
      <c r="G605" s="79"/>
      <c r="H605" s="79"/>
    </row>
    <row r="606" spans="2:8" hidden="1" x14ac:dyDescent="0.2">
      <c r="B606" s="79"/>
      <c r="C606" s="79"/>
      <c r="D606" s="79"/>
      <c r="E606" s="79"/>
      <c r="F606" s="79"/>
      <c r="G606" s="79"/>
      <c r="H606" s="79"/>
    </row>
    <row r="607" spans="2:8" hidden="1" x14ac:dyDescent="0.2">
      <c r="B607" s="79"/>
      <c r="C607" s="79"/>
      <c r="D607" s="79"/>
      <c r="E607" s="79"/>
      <c r="F607" s="79"/>
      <c r="G607" s="79"/>
      <c r="H607" s="79"/>
    </row>
    <row r="608" spans="2:8" hidden="1" x14ac:dyDescent="0.2">
      <c r="B608" s="79"/>
      <c r="C608" s="79"/>
      <c r="D608" s="79"/>
      <c r="E608" s="79"/>
      <c r="F608" s="79"/>
      <c r="G608" s="79"/>
      <c r="H608" s="79"/>
    </row>
    <row r="609" spans="2:8" hidden="1" x14ac:dyDescent="0.2">
      <c r="B609" s="79"/>
      <c r="C609" s="79"/>
      <c r="D609" s="79"/>
      <c r="E609" s="79"/>
      <c r="F609" s="79"/>
      <c r="G609" s="79"/>
      <c r="H609" s="79"/>
    </row>
    <row r="610" spans="2:8" hidden="1" x14ac:dyDescent="0.2">
      <c r="B610" s="79"/>
      <c r="C610" s="79"/>
      <c r="D610" s="79"/>
      <c r="E610" s="79"/>
      <c r="F610" s="79"/>
      <c r="G610" s="79"/>
      <c r="H610" s="79"/>
    </row>
    <row r="611" spans="2:8" hidden="1" x14ac:dyDescent="0.2">
      <c r="B611" s="79"/>
      <c r="C611" s="79"/>
      <c r="D611" s="79"/>
      <c r="E611" s="79"/>
      <c r="F611" s="79"/>
      <c r="G611" s="79"/>
      <c r="H611" s="79"/>
    </row>
    <row r="612" spans="2:8" hidden="1" x14ac:dyDescent="0.2">
      <c r="B612" s="79"/>
      <c r="C612" s="79"/>
      <c r="D612" s="79"/>
      <c r="E612" s="79"/>
      <c r="F612" s="79"/>
      <c r="G612" s="79"/>
      <c r="H612" s="79"/>
    </row>
    <row r="613" spans="2:8" hidden="1" x14ac:dyDescent="0.2">
      <c r="B613" s="79"/>
      <c r="C613" s="79"/>
      <c r="D613" s="79"/>
      <c r="E613" s="79"/>
      <c r="F613" s="79"/>
      <c r="G613" s="79"/>
      <c r="H613" s="79"/>
    </row>
    <row r="614" spans="2:8" hidden="1" x14ac:dyDescent="0.2">
      <c r="B614" s="79"/>
      <c r="C614" s="79"/>
      <c r="D614" s="79"/>
      <c r="E614" s="79"/>
      <c r="F614" s="79"/>
      <c r="G614" s="79"/>
      <c r="H614" s="79"/>
    </row>
    <row r="615" spans="2:8" hidden="1" x14ac:dyDescent="0.2">
      <c r="B615" s="79"/>
      <c r="C615" s="79"/>
      <c r="D615" s="79"/>
      <c r="E615" s="79"/>
      <c r="F615" s="79"/>
      <c r="G615" s="79"/>
      <c r="H615" s="79"/>
    </row>
    <row r="616" spans="2:8" hidden="1" x14ac:dyDescent="0.2">
      <c r="B616" s="79"/>
      <c r="C616" s="79"/>
      <c r="D616" s="79"/>
      <c r="E616" s="79"/>
      <c r="F616" s="79"/>
      <c r="G616" s="79"/>
      <c r="H616" s="79"/>
    </row>
    <row r="617" spans="2:8" hidden="1" x14ac:dyDescent="0.2">
      <c r="B617" s="79"/>
      <c r="C617" s="79"/>
      <c r="D617" s="79"/>
      <c r="E617" s="79"/>
      <c r="F617" s="79"/>
      <c r="G617" s="79"/>
      <c r="H617" s="79"/>
    </row>
    <row r="618" spans="2:8" hidden="1" x14ac:dyDescent="0.2">
      <c r="B618" s="79"/>
      <c r="C618" s="79"/>
      <c r="D618" s="79"/>
      <c r="E618" s="79"/>
      <c r="F618" s="79"/>
      <c r="G618" s="79"/>
      <c r="H618" s="79"/>
    </row>
    <row r="619" spans="2:8" hidden="1" x14ac:dyDescent="0.2">
      <c r="B619" s="79"/>
      <c r="C619" s="79"/>
      <c r="D619" s="79"/>
      <c r="E619" s="79"/>
      <c r="F619" s="79"/>
      <c r="G619" s="79"/>
      <c r="H619" s="79"/>
    </row>
    <row r="620" spans="2:8" hidden="1" x14ac:dyDescent="0.2">
      <c r="B620" s="79"/>
      <c r="C620" s="79"/>
      <c r="D620" s="79"/>
      <c r="E620" s="79"/>
      <c r="F620" s="79"/>
      <c r="G620" s="79"/>
      <c r="H620" s="79"/>
    </row>
    <row r="621" spans="2:8" hidden="1" x14ac:dyDescent="0.2">
      <c r="B621" s="79"/>
      <c r="C621" s="79"/>
      <c r="D621" s="79"/>
      <c r="E621" s="79"/>
      <c r="F621" s="79"/>
      <c r="G621" s="79"/>
      <c r="H621" s="79"/>
    </row>
    <row r="622" spans="2:8" hidden="1" x14ac:dyDescent="0.2">
      <c r="B622" s="79"/>
      <c r="C622" s="79"/>
      <c r="D622" s="79"/>
      <c r="E622" s="79"/>
      <c r="F622" s="79"/>
      <c r="G622" s="79"/>
      <c r="H622" s="79"/>
    </row>
    <row r="623" spans="2:8" hidden="1" x14ac:dyDescent="0.2">
      <c r="B623" s="79"/>
      <c r="C623" s="79"/>
      <c r="D623" s="79"/>
      <c r="E623" s="79"/>
      <c r="F623" s="79"/>
      <c r="G623" s="79"/>
      <c r="H623" s="79"/>
    </row>
    <row r="624" spans="2:8" hidden="1" x14ac:dyDescent="0.2">
      <c r="B624" s="79"/>
      <c r="C624" s="79"/>
      <c r="D624" s="79"/>
      <c r="E624" s="79"/>
      <c r="F624" s="79"/>
      <c r="G624" s="79"/>
      <c r="H624" s="79"/>
    </row>
    <row r="625" spans="2:8" hidden="1" x14ac:dyDescent="0.2">
      <c r="B625" s="79"/>
      <c r="C625" s="79"/>
      <c r="D625" s="79"/>
      <c r="E625" s="79"/>
      <c r="F625" s="79"/>
      <c r="G625" s="79"/>
      <c r="H625" s="79"/>
    </row>
    <row r="626" spans="2:8" hidden="1" x14ac:dyDescent="0.2">
      <c r="B626" s="79"/>
      <c r="C626" s="79"/>
      <c r="D626" s="79"/>
      <c r="E626" s="79"/>
      <c r="F626" s="79"/>
      <c r="G626" s="79"/>
      <c r="H626" s="79"/>
    </row>
    <row r="627" spans="2:8" hidden="1" x14ac:dyDescent="0.2">
      <c r="B627" s="79"/>
      <c r="C627" s="79"/>
      <c r="D627" s="79"/>
      <c r="E627" s="79"/>
      <c r="F627" s="79"/>
      <c r="G627" s="79"/>
      <c r="H627" s="79"/>
    </row>
    <row r="628" spans="2:8" hidden="1" x14ac:dyDescent="0.2">
      <c r="B628" s="79"/>
      <c r="C628" s="79"/>
      <c r="D628" s="79"/>
      <c r="E628" s="79"/>
      <c r="F628" s="79"/>
      <c r="G628" s="79"/>
      <c r="H628" s="79"/>
    </row>
    <row r="629" spans="2:8" hidden="1" x14ac:dyDescent="0.2">
      <c r="B629" s="79"/>
      <c r="C629" s="79"/>
      <c r="D629" s="79"/>
      <c r="E629" s="79"/>
      <c r="F629" s="79"/>
      <c r="G629" s="79"/>
      <c r="H629" s="79"/>
    </row>
    <row r="630" spans="2:8" hidden="1" x14ac:dyDescent="0.2">
      <c r="B630" s="79"/>
      <c r="C630" s="79"/>
      <c r="D630" s="79"/>
      <c r="E630" s="79"/>
      <c r="F630" s="79"/>
      <c r="G630" s="79"/>
      <c r="H630" s="79"/>
    </row>
    <row r="631" spans="2:8" hidden="1" x14ac:dyDescent="0.2">
      <c r="B631" s="79"/>
      <c r="C631" s="79"/>
      <c r="D631" s="79"/>
      <c r="E631" s="79"/>
      <c r="F631" s="79"/>
      <c r="G631" s="79"/>
      <c r="H631" s="79"/>
    </row>
    <row r="632" spans="2:8" hidden="1" x14ac:dyDescent="0.2">
      <c r="B632" s="79"/>
      <c r="C632" s="79"/>
      <c r="D632" s="79"/>
      <c r="E632" s="79"/>
      <c r="F632" s="79"/>
      <c r="G632" s="79"/>
      <c r="H632" s="79"/>
    </row>
    <row r="633" spans="2:8" hidden="1" x14ac:dyDescent="0.2">
      <c r="B633" s="79"/>
      <c r="C633" s="79"/>
      <c r="D633" s="79"/>
      <c r="E633" s="79"/>
      <c r="F633" s="79"/>
      <c r="G633" s="79"/>
      <c r="H633" s="79"/>
    </row>
    <row r="634" spans="2:8" hidden="1" x14ac:dyDescent="0.2">
      <c r="B634" s="79"/>
      <c r="C634" s="79"/>
      <c r="D634" s="79"/>
      <c r="E634" s="79"/>
      <c r="F634" s="79"/>
      <c r="G634" s="79"/>
      <c r="H634" s="79"/>
    </row>
    <row r="635" spans="2:8" hidden="1" x14ac:dyDescent="0.2">
      <c r="B635" s="79"/>
      <c r="C635" s="79"/>
      <c r="D635" s="79"/>
      <c r="E635" s="79"/>
      <c r="F635" s="79"/>
      <c r="G635" s="79"/>
      <c r="H635" s="79"/>
    </row>
    <row r="636" spans="2:8" hidden="1" x14ac:dyDescent="0.2">
      <c r="B636" s="79"/>
      <c r="C636" s="79"/>
      <c r="D636" s="79"/>
      <c r="E636" s="79"/>
      <c r="F636" s="79"/>
      <c r="G636" s="79"/>
      <c r="H636" s="79"/>
    </row>
    <row r="637" spans="2:8" hidden="1" x14ac:dyDescent="0.2">
      <c r="B637" s="79"/>
      <c r="C637" s="79"/>
      <c r="D637" s="79"/>
      <c r="E637" s="79"/>
      <c r="F637" s="79"/>
      <c r="G637" s="79"/>
      <c r="H637" s="79"/>
    </row>
    <row r="638" spans="2:8" hidden="1" x14ac:dyDescent="0.2">
      <c r="B638" s="79"/>
      <c r="C638" s="79"/>
      <c r="D638" s="79"/>
      <c r="E638" s="79"/>
      <c r="F638" s="79"/>
      <c r="G638" s="79"/>
      <c r="H638" s="79"/>
    </row>
    <row r="639" spans="2:8" hidden="1" x14ac:dyDescent="0.2">
      <c r="B639" s="79"/>
      <c r="C639" s="79"/>
      <c r="D639" s="79"/>
      <c r="E639" s="79"/>
      <c r="F639" s="79"/>
      <c r="G639" s="79"/>
      <c r="H639" s="79"/>
    </row>
    <row r="640" spans="2:8" hidden="1" x14ac:dyDescent="0.2">
      <c r="B640" s="79"/>
      <c r="C640" s="79"/>
      <c r="D640" s="79"/>
      <c r="E640" s="79"/>
      <c r="F640" s="79"/>
      <c r="G640" s="79"/>
      <c r="H640" s="79"/>
    </row>
    <row r="641" spans="2:8" hidden="1" x14ac:dyDescent="0.2">
      <c r="B641" s="79"/>
      <c r="C641" s="79"/>
      <c r="D641" s="79"/>
      <c r="E641" s="79"/>
      <c r="F641" s="79"/>
      <c r="G641" s="79"/>
      <c r="H641" s="79"/>
    </row>
    <row r="642" spans="2:8" hidden="1" x14ac:dyDescent="0.2">
      <c r="B642" s="79"/>
      <c r="C642" s="79"/>
      <c r="D642" s="79"/>
      <c r="E642" s="79"/>
      <c r="F642" s="79"/>
      <c r="G642" s="79"/>
      <c r="H642" s="79"/>
    </row>
    <row r="643" spans="2:8" hidden="1" x14ac:dyDescent="0.2">
      <c r="B643" s="79"/>
      <c r="C643" s="79"/>
      <c r="D643" s="79"/>
      <c r="E643" s="79"/>
      <c r="F643" s="79"/>
      <c r="G643" s="79"/>
      <c r="H643" s="79"/>
    </row>
    <row r="644" spans="2:8" hidden="1" x14ac:dyDescent="0.2">
      <c r="B644" s="79"/>
      <c r="C644" s="79"/>
      <c r="D644" s="79"/>
      <c r="E644" s="79"/>
      <c r="F644" s="79"/>
      <c r="G644" s="79"/>
      <c r="H644" s="79"/>
    </row>
    <row r="645" spans="2:8" hidden="1" x14ac:dyDescent="0.2">
      <c r="B645" s="79"/>
      <c r="C645" s="79"/>
      <c r="D645" s="79"/>
      <c r="E645" s="79"/>
      <c r="F645" s="79"/>
      <c r="G645" s="79"/>
      <c r="H645" s="79"/>
    </row>
    <row r="646" spans="2:8" hidden="1" x14ac:dyDescent="0.2">
      <c r="B646" s="79"/>
      <c r="C646" s="79"/>
      <c r="D646" s="79"/>
      <c r="E646" s="79"/>
      <c r="F646" s="79"/>
      <c r="G646" s="79"/>
      <c r="H646" s="79"/>
    </row>
    <row r="647" spans="2:8" hidden="1" x14ac:dyDescent="0.2">
      <c r="B647" s="79"/>
      <c r="C647" s="79"/>
      <c r="D647" s="79"/>
      <c r="E647" s="79"/>
      <c r="F647" s="79"/>
      <c r="G647" s="79"/>
      <c r="H647" s="79"/>
    </row>
    <row r="648" spans="2:8" hidden="1" x14ac:dyDescent="0.2">
      <c r="B648" s="79"/>
      <c r="C648" s="79"/>
      <c r="D648" s="79"/>
      <c r="E648" s="79"/>
      <c r="F648" s="79"/>
      <c r="G648" s="79"/>
      <c r="H648" s="79"/>
    </row>
    <row r="649" spans="2:8" hidden="1" x14ac:dyDescent="0.2">
      <c r="B649" s="79"/>
      <c r="C649" s="79"/>
      <c r="D649" s="79"/>
      <c r="E649" s="79"/>
      <c r="F649" s="79"/>
      <c r="G649" s="79"/>
      <c r="H649" s="79"/>
    </row>
    <row r="650" spans="2:8" hidden="1" x14ac:dyDescent="0.2">
      <c r="B650" s="79"/>
      <c r="C650" s="79"/>
      <c r="D650" s="79"/>
      <c r="E650" s="79"/>
      <c r="F650" s="79"/>
      <c r="G650" s="79"/>
      <c r="H650" s="79"/>
    </row>
    <row r="651" spans="2:8" hidden="1" x14ac:dyDescent="0.2">
      <c r="B651" s="79"/>
      <c r="C651" s="79"/>
      <c r="D651" s="79"/>
      <c r="E651" s="79"/>
      <c r="F651" s="79"/>
      <c r="G651" s="79"/>
      <c r="H651" s="79"/>
    </row>
  </sheetData>
  <sheetProtection password="EAB6" sheet="1" formatCells="0" formatColumns="0" formatRows="0"/>
  <mergeCells count="176">
    <mergeCell ref="G16:J16"/>
    <mergeCell ref="G27:J27"/>
    <mergeCell ref="G26:J26"/>
    <mergeCell ref="G25:J25"/>
    <mergeCell ref="G24:J24"/>
    <mergeCell ref="G23:J23"/>
    <mergeCell ref="G22:J22"/>
    <mergeCell ref="G18:J18"/>
    <mergeCell ref="A6:A7"/>
    <mergeCell ref="B6:B7"/>
    <mergeCell ref="C6:C7"/>
    <mergeCell ref="D6:D7"/>
    <mergeCell ref="G6:J7"/>
    <mergeCell ref="G15:J15"/>
    <mergeCell ref="G14:J14"/>
    <mergeCell ref="A8:B8"/>
    <mergeCell ref="G8:J8"/>
    <mergeCell ref="E6:F6"/>
    <mergeCell ref="G9:J9"/>
    <mergeCell ref="G10:J10"/>
    <mergeCell ref="G12:J12"/>
    <mergeCell ref="G13:J13"/>
    <mergeCell ref="G17:J17"/>
    <mergeCell ref="G20:J20"/>
    <mergeCell ref="G19:J19"/>
    <mergeCell ref="G21:J21"/>
    <mergeCell ref="A67:B67"/>
    <mergeCell ref="A66:B66"/>
    <mergeCell ref="A60:B60"/>
    <mergeCell ref="A62:B62"/>
    <mergeCell ref="A68:B68"/>
    <mergeCell ref="A65:B65"/>
    <mergeCell ref="A63:B63"/>
    <mergeCell ref="A64:B64"/>
    <mergeCell ref="A28:B28"/>
    <mergeCell ref="A34:B34"/>
    <mergeCell ref="A32:B32"/>
    <mergeCell ref="G32:J32"/>
    <mergeCell ref="G31:J31"/>
    <mergeCell ref="A29:B29"/>
    <mergeCell ref="A30:B30"/>
    <mergeCell ref="A27:B27"/>
    <mergeCell ref="A26:B26"/>
    <mergeCell ref="G52:J52"/>
    <mergeCell ref="G51:J51"/>
    <mergeCell ref="G86:J86"/>
    <mergeCell ref="G85:J85"/>
    <mergeCell ref="G62:J62"/>
    <mergeCell ref="G67:J67"/>
    <mergeCell ref="G66:J66"/>
    <mergeCell ref="G65:J65"/>
    <mergeCell ref="G68:J68"/>
    <mergeCell ref="G71:J71"/>
    <mergeCell ref="G88:J88"/>
    <mergeCell ref="G87:J87"/>
    <mergeCell ref="G82:J82"/>
    <mergeCell ref="G70:J70"/>
    <mergeCell ref="G69:J69"/>
    <mergeCell ref="A84:B84"/>
    <mergeCell ref="A81:B81"/>
    <mergeCell ref="A75:B75"/>
    <mergeCell ref="A71:B71"/>
    <mergeCell ref="A77:B77"/>
    <mergeCell ref="G84:J84"/>
    <mergeCell ref="G83:J83"/>
    <mergeCell ref="A83:B83"/>
    <mergeCell ref="G80:J80"/>
    <mergeCell ref="G79:J79"/>
    <mergeCell ref="G78:J78"/>
    <mergeCell ref="G75:J75"/>
    <mergeCell ref="G74:J74"/>
    <mergeCell ref="G73:J73"/>
    <mergeCell ref="G72:J72"/>
    <mergeCell ref="A70:B70"/>
    <mergeCell ref="A69:B69"/>
    <mergeCell ref="G35:J35"/>
    <mergeCell ref="G42:J42"/>
    <mergeCell ref="A38:B38"/>
    <mergeCell ref="A45:B45"/>
    <mergeCell ref="G40:J40"/>
    <mergeCell ref="G50:J50"/>
    <mergeCell ref="G49:J49"/>
    <mergeCell ref="A50:B50"/>
    <mergeCell ref="A36:B36"/>
    <mergeCell ref="G48:J48"/>
    <mergeCell ref="A40:B40"/>
    <mergeCell ref="G44:J44"/>
    <mergeCell ref="G43:J43"/>
    <mergeCell ref="G46:J46"/>
    <mergeCell ref="G39:J39"/>
    <mergeCell ref="G45:J45"/>
    <mergeCell ref="A53:B53"/>
    <mergeCell ref="I95:J95"/>
    <mergeCell ref="A95:B95"/>
    <mergeCell ref="A73:B73"/>
    <mergeCell ref="A78:B78"/>
    <mergeCell ref="A79:B79"/>
    <mergeCell ref="G92:J92"/>
    <mergeCell ref="G93:J93"/>
    <mergeCell ref="G90:J90"/>
    <mergeCell ref="G89:J89"/>
    <mergeCell ref="A94:B94"/>
    <mergeCell ref="A86:B86"/>
    <mergeCell ref="A87:B87"/>
    <mergeCell ref="G77:J77"/>
    <mergeCell ref="G76:J76"/>
    <mergeCell ref="G81:J81"/>
    <mergeCell ref="A82:B82"/>
    <mergeCell ref="A76:B76"/>
    <mergeCell ref="A93:B93"/>
    <mergeCell ref="A92:B92"/>
    <mergeCell ref="A88:B88"/>
    <mergeCell ref="A90:B90"/>
    <mergeCell ref="A85:B85"/>
    <mergeCell ref="A74:B74"/>
    <mergeCell ref="G94:J94"/>
    <mergeCell ref="A10:B10"/>
    <mergeCell ref="A25:B25"/>
    <mergeCell ref="A15:B15"/>
    <mergeCell ref="A14:B14"/>
    <mergeCell ref="A17:B17"/>
    <mergeCell ref="A24:B24"/>
    <mergeCell ref="A16:B16"/>
    <mergeCell ref="A20:B20"/>
    <mergeCell ref="A19:B19"/>
    <mergeCell ref="A21:B21"/>
    <mergeCell ref="A23:B23"/>
    <mergeCell ref="A22:B22"/>
    <mergeCell ref="A1:J1"/>
    <mergeCell ref="A2:J2"/>
    <mergeCell ref="A12:B12"/>
    <mergeCell ref="A13:B13"/>
    <mergeCell ref="A9:B9"/>
    <mergeCell ref="G55:J55"/>
    <mergeCell ref="G54:J54"/>
    <mergeCell ref="G53:J53"/>
    <mergeCell ref="G59:J59"/>
    <mergeCell ref="A51:B51"/>
    <mergeCell ref="A54:B54"/>
    <mergeCell ref="A55:B55"/>
    <mergeCell ref="A56:B56"/>
    <mergeCell ref="G47:J47"/>
    <mergeCell ref="A57:B57"/>
    <mergeCell ref="G57:J57"/>
    <mergeCell ref="A35:B35"/>
    <mergeCell ref="A44:B44"/>
    <mergeCell ref="A49:B49"/>
    <mergeCell ref="A47:B47"/>
    <mergeCell ref="G38:J38"/>
    <mergeCell ref="G37:J37"/>
    <mergeCell ref="G36:J36"/>
    <mergeCell ref="A46:B46"/>
    <mergeCell ref="A91:J91"/>
    <mergeCell ref="A11:B11"/>
    <mergeCell ref="G11:J11"/>
    <mergeCell ref="G30:J30"/>
    <mergeCell ref="A43:B43"/>
    <mergeCell ref="G28:J28"/>
    <mergeCell ref="A41:B41"/>
    <mergeCell ref="G41:J41"/>
    <mergeCell ref="A33:B33"/>
    <mergeCell ref="G29:J29"/>
    <mergeCell ref="G58:J58"/>
    <mergeCell ref="G56:J56"/>
    <mergeCell ref="G64:J64"/>
    <mergeCell ref="G63:J63"/>
    <mergeCell ref="A18:B18"/>
    <mergeCell ref="A61:B61"/>
    <mergeCell ref="A59:B59"/>
    <mergeCell ref="A37:B37"/>
    <mergeCell ref="A39:B39"/>
    <mergeCell ref="G61:J61"/>
    <mergeCell ref="G60:J60"/>
    <mergeCell ref="A31:B31"/>
    <mergeCell ref="G34:J34"/>
    <mergeCell ref="G33:J33"/>
  </mergeCells>
  <phoneticPr fontId="23" type="noConversion"/>
  <dataValidations count="3">
    <dataValidation type="list" allowBlank="1" showInputMessage="1" showErrorMessage="1" sqref="D6" xr:uid="{00000000-0002-0000-0300-000000000000}">
      <formula1>$M$15:$M$16</formula1>
    </dataValidation>
    <dataValidation type="list" allowBlank="1" showInputMessage="1" showErrorMessage="1" error="Please indicate &quot;Yes&quot; or &quot;No&quot;." prompt="Please indicate &quot;Yes&quot; or &quot;No&quot;." sqref="J5" xr:uid="{00000000-0002-0000-0300-000001000000}">
      <formula1>$M$2:$M$3</formula1>
    </dataValidation>
    <dataValidation type="list" showInputMessage="1" showErrorMessage="1" error="Please indicate &quot;Apartments&quot;, &quot;Single Family Homes&quot;, or &quot;Townhomes&quot;." prompt="Please indicate &quot;Apartments&quot;, &quot;Single Family Homes&quot;, or &quot;Townhomes&quot;." sqref="H5" xr:uid="{00000000-0002-0000-0300-000002000000}">
      <formula1>$M$10:$M$12</formula1>
    </dataValidation>
  </dataValidations>
  <printOptions horizontalCentered="1"/>
  <pageMargins left="0.25" right="0.25" top="0.25" bottom="0.25" header="0.25" footer="0.25"/>
  <pageSetup scale="65" orientation="landscape" horizontalDpi="1200" r:id="rId1"/>
  <headerFooter alignWithMargins="0"/>
  <rowBreaks count="1" manualBreakCount="1">
    <brk id="43" max="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Q177"/>
  <sheetViews>
    <sheetView showGridLines="0" zoomScaleNormal="100" zoomScaleSheetLayoutView="100" workbookViewId="0">
      <selection activeCell="D50" sqref="D50"/>
    </sheetView>
  </sheetViews>
  <sheetFormatPr defaultColWidth="0" defaultRowHeight="12.75" zeroHeight="1" x14ac:dyDescent="0.2"/>
  <cols>
    <col min="1" max="1" width="15.42578125" style="8" customWidth="1"/>
    <col min="2" max="2" width="31" style="8" customWidth="1"/>
    <col min="3" max="6" width="16.28515625" style="8" customWidth="1"/>
    <col min="7" max="7" width="42.7109375" style="8" customWidth="1"/>
    <col min="8" max="8" width="7.85546875" style="8" customWidth="1"/>
    <col min="9" max="9" width="26.28515625" style="8" customWidth="1"/>
    <col min="10" max="10" width="6.7109375" style="8" customWidth="1"/>
    <col min="11" max="11" width="9.140625" style="1" customWidth="1"/>
    <col min="12" max="12" width="19" style="1" hidden="1" customWidth="1"/>
    <col min="13" max="13" width="6.28515625" style="1" hidden="1" customWidth="1"/>
    <col min="14" max="14" width="11.28515625" style="1" hidden="1" customWidth="1"/>
    <col min="15" max="15" width="10.85546875" style="1" hidden="1" customWidth="1"/>
    <col min="16" max="16" width="12.140625" style="1" hidden="1" customWidth="1"/>
    <col min="17" max="18" width="11.28515625" style="1" hidden="1" customWidth="1"/>
    <col min="19" max="19" width="10.85546875" style="1" hidden="1" customWidth="1"/>
    <col min="20" max="20" width="11.7109375" style="1" hidden="1" customWidth="1"/>
    <col min="21" max="21" width="12" style="1" hidden="1" customWidth="1"/>
    <col min="22" max="22" width="11.42578125" style="1" hidden="1" customWidth="1"/>
    <col min="23" max="25" width="12" style="1" hidden="1" customWidth="1"/>
    <col min="26" max="27" width="11.7109375" style="1" hidden="1" customWidth="1"/>
    <col min="28" max="29" width="12" style="1" hidden="1" customWidth="1"/>
    <col min="30" max="30" width="11.7109375" style="1" hidden="1" customWidth="1"/>
    <col min="31" max="32" width="12.28515625" style="1" hidden="1" customWidth="1"/>
    <col min="33" max="35" width="12" style="1" hidden="1" customWidth="1"/>
    <col min="36" max="40" width="12.28515625" style="1" hidden="1" customWidth="1"/>
    <col min="41" max="41" width="12" style="1" hidden="1" customWidth="1"/>
    <col min="42" max="42" width="12.28515625" style="1" hidden="1" customWidth="1"/>
    <col min="43" max="43" width="4.28515625" style="1" hidden="1" customWidth="1"/>
    <col min="44" max="16384" width="0" style="1" hidden="1"/>
  </cols>
  <sheetData>
    <row r="1" spans="1:42" ht="27.6" customHeight="1" x14ac:dyDescent="0.25">
      <c r="A1" s="618" t="s">
        <v>293</v>
      </c>
      <c r="B1" s="618"/>
      <c r="C1" s="618"/>
      <c r="D1" s="618"/>
      <c r="E1" s="618"/>
      <c r="F1" s="618"/>
      <c r="G1" s="618"/>
      <c r="H1" s="618"/>
      <c r="I1" s="618"/>
      <c r="J1" s="618"/>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2" customFormat="1" ht="18" customHeight="1" x14ac:dyDescent="0.2">
      <c r="A2" s="679" t="str">
        <f>'Rent Roll'!A2</f>
        <v>Version 5.0 Updated 4/30/20</v>
      </c>
      <c r="B2" s="679"/>
      <c r="C2" s="679"/>
      <c r="D2" s="679"/>
      <c r="E2" s="679"/>
      <c r="F2" s="679"/>
      <c r="G2" s="679"/>
      <c r="H2" s="679"/>
      <c r="I2" s="679"/>
      <c r="J2" s="679"/>
      <c r="L2" s="85"/>
    </row>
    <row r="3" spans="1:42" ht="18" customHeight="1" x14ac:dyDescent="0.2">
      <c r="A3" s="399"/>
      <c r="B3" s="399"/>
      <c r="C3" s="399"/>
      <c r="D3" s="399"/>
      <c r="E3" s="399"/>
      <c r="F3" s="399"/>
      <c r="G3" s="399"/>
      <c r="H3" s="399"/>
      <c r="I3" s="399"/>
      <c r="J3" s="399"/>
      <c r="L3" s="85"/>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2.75" customHeight="1" x14ac:dyDescent="0.2">
      <c r="A4" s="63" t="s">
        <v>145</v>
      </c>
      <c r="B4" s="121" t="str">
        <f>IF('Rent Roll'!C4="","",'Rent Roll'!C4)</f>
        <v/>
      </c>
      <c r="C4" s="63" t="s">
        <v>149</v>
      </c>
      <c r="D4" s="60" t="str">
        <f>IF('Rent Roll'!I4="","",'Rent Roll'!I4)</f>
        <v/>
      </c>
      <c r="E4" s="63" t="s">
        <v>102</v>
      </c>
      <c r="F4" s="152" t="str">
        <f>IF('Rent Roll'!M4="","",'Rent Roll'!M4)</f>
        <v/>
      </c>
      <c r="G4" s="63" t="s">
        <v>214</v>
      </c>
      <c r="H4" s="183"/>
      <c r="I4" s="63" t="s">
        <v>152</v>
      </c>
      <c r="J4" s="157"/>
      <c r="K4" s="8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24.75" customHeight="1" x14ac:dyDescent="0.2">
      <c r="A5" s="721" t="s">
        <v>210</v>
      </c>
      <c r="B5" s="700" t="str">
        <f>IF('Rent Roll'!C6="","",'Rent Roll'!C6)</f>
        <v/>
      </c>
      <c r="C5" s="702" t="s">
        <v>133</v>
      </c>
      <c r="D5" s="727" t="s">
        <v>297</v>
      </c>
      <c r="E5" s="723" t="s">
        <v>103</v>
      </c>
      <c r="F5" s="724"/>
      <c r="G5" s="706" t="s">
        <v>42</v>
      </c>
      <c r="H5" s="707"/>
      <c r="I5" s="707"/>
      <c r="J5" s="708"/>
      <c r="L5" s="358" t="s">
        <v>297</v>
      </c>
      <c r="M5" s="2" t="s">
        <v>182</v>
      </c>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row>
    <row r="6" spans="1:42" ht="24" customHeight="1" x14ac:dyDescent="0.2">
      <c r="A6" s="722"/>
      <c r="B6" s="701"/>
      <c r="C6" s="725"/>
      <c r="D6" s="728"/>
      <c r="E6" s="96" t="s">
        <v>80</v>
      </c>
      <c r="F6" s="97" t="s">
        <v>79</v>
      </c>
      <c r="G6" s="709"/>
      <c r="H6" s="710"/>
      <c r="I6" s="710"/>
      <c r="J6" s="711"/>
      <c r="L6" s="358" t="s">
        <v>298</v>
      </c>
      <c r="M6" s="345" t="s">
        <v>211</v>
      </c>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row>
    <row r="7" spans="1:42" ht="12.75" customHeight="1" x14ac:dyDescent="0.2">
      <c r="A7" s="620" t="s">
        <v>139</v>
      </c>
      <c r="B7" s="726"/>
      <c r="C7" s="389"/>
      <c r="D7" s="389"/>
      <c r="E7" s="106" t="str">
        <f t="shared" ref="E7:E23" si="0">IF(C7="","",D7-C7)</f>
        <v/>
      </c>
      <c r="F7" s="107" t="str">
        <f t="shared" ref="F7:F23" si="1">IF(AND($C7="",$D7=""),"",IF(AND($C7=0,$D7&gt;0),1,IF(AND($D7=0,$C7&gt;0),-1,IF(AND($C7=0,$D7=0),"",$E7/$C7))))</f>
        <v/>
      </c>
      <c r="G7" s="720"/>
      <c r="H7" s="720"/>
      <c r="I7" s="720"/>
      <c r="J7" s="720"/>
      <c r="L7" s="86"/>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row>
    <row r="8" spans="1:42" ht="12.75" customHeight="1" x14ac:dyDescent="0.2">
      <c r="A8" s="735"/>
      <c r="B8" s="736"/>
      <c r="C8" s="389"/>
      <c r="D8" s="389"/>
      <c r="E8" s="106" t="str">
        <f t="shared" si="0"/>
        <v/>
      </c>
      <c r="F8" s="107" t="str">
        <f t="shared" si="1"/>
        <v/>
      </c>
      <c r="G8" s="720"/>
      <c r="H8" s="720"/>
      <c r="I8" s="720"/>
      <c r="J8" s="720"/>
      <c r="L8" s="86"/>
      <c r="M8" s="195"/>
      <c r="N8" s="195"/>
      <c r="O8" s="195"/>
      <c r="P8" s="195"/>
      <c r="Q8" s="195"/>
      <c r="R8" s="195"/>
      <c r="S8" s="195"/>
      <c r="T8" s="195"/>
      <c r="U8" s="195"/>
      <c r="V8" s="195"/>
      <c r="W8" s="195"/>
      <c r="X8" s="195"/>
      <c r="Y8" s="195"/>
      <c r="Z8" s="195"/>
      <c r="AA8" s="195"/>
      <c r="AB8" s="197"/>
      <c r="AC8" s="197"/>
      <c r="AD8" s="197"/>
      <c r="AE8" s="197"/>
      <c r="AF8" s="197"/>
      <c r="AG8" s="197"/>
      <c r="AH8" s="197"/>
      <c r="AI8" s="197"/>
      <c r="AJ8" s="197"/>
      <c r="AK8" s="197"/>
      <c r="AL8" s="197"/>
      <c r="AM8" s="197"/>
      <c r="AN8" s="197"/>
      <c r="AO8" s="197"/>
      <c r="AP8" s="197"/>
    </row>
    <row r="9" spans="1:42" ht="12.75" customHeight="1" x14ac:dyDescent="0.2">
      <c r="A9" s="735"/>
      <c r="B9" s="736"/>
      <c r="C9" s="389"/>
      <c r="D9" s="389"/>
      <c r="E9" s="106" t="str">
        <f t="shared" si="0"/>
        <v/>
      </c>
      <c r="F9" s="107" t="str">
        <f t="shared" si="1"/>
        <v/>
      </c>
      <c r="G9" s="720"/>
      <c r="H9" s="720"/>
      <c r="I9" s="720"/>
      <c r="J9" s="720"/>
      <c r="L9" s="86"/>
      <c r="M9" s="195"/>
      <c r="N9" s="195"/>
      <c r="O9" s="195"/>
      <c r="P9" s="195"/>
      <c r="Q9" s="195"/>
      <c r="R9" s="195"/>
      <c r="S9" s="195"/>
      <c r="T9" s="195"/>
      <c r="U9" s="195"/>
      <c r="V9" s="195"/>
      <c r="W9" s="195"/>
      <c r="X9" s="195"/>
      <c r="Y9" s="195"/>
      <c r="Z9" s="195"/>
      <c r="AA9" s="195"/>
      <c r="AB9" s="197"/>
      <c r="AC9" s="197"/>
      <c r="AD9" s="197"/>
      <c r="AE9" s="197"/>
      <c r="AF9" s="197"/>
      <c r="AG9" s="197"/>
      <c r="AH9" s="197"/>
      <c r="AI9" s="197"/>
      <c r="AJ9" s="197"/>
      <c r="AK9" s="197"/>
      <c r="AL9" s="197"/>
      <c r="AM9" s="197"/>
      <c r="AN9" s="197"/>
      <c r="AO9" s="197"/>
      <c r="AP9" s="197"/>
    </row>
    <row r="10" spans="1:42" ht="12.75" customHeight="1" x14ac:dyDescent="0.2">
      <c r="A10" s="735"/>
      <c r="B10" s="736"/>
      <c r="C10" s="389"/>
      <c r="D10" s="389"/>
      <c r="E10" s="106" t="str">
        <f t="shared" si="0"/>
        <v/>
      </c>
      <c r="F10" s="107" t="str">
        <f t="shared" si="1"/>
        <v/>
      </c>
      <c r="G10" s="720"/>
      <c r="H10" s="720"/>
      <c r="I10" s="720"/>
      <c r="J10" s="720"/>
      <c r="L10" s="86"/>
      <c r="M10" s="198"/>
      <c r="N10" s="198"/>
      <c r="O10" s="198"/>
      <c r="P10" s="198"/>
      <c r="Q10" s="198"/>
      <c r="R10" s="198"/>
      <c r="S10" s="198"/>
      <c r="T10" s="198"/>
      <c r="U10" s="198"/>
      <c r="V10" s="198"/>
      <c r="W10" s="198"/>
      <c r="X10" s="198"/>
      <c r="Y10" s="198"/>
      <c r="Z10" s="198"/>
      <c r="AA10" s="198"/>
      <c r="AB10" s="197"/>
      <c r="AC10" s="197"/>
      <c r="AD10" s="197"/>
      <c r="AE10" s="197"/>
      <c r="AF10" s="197"/>
      <c r="AG10" s="197"/>
      <c r="AH10" s="197"/>
      <c r="AI10" s="197"/>
      <c r="AJ10" s="197"/>
      <c r="AK10" s="197"/>
      <c r="AL10" s="197"/>
      <c r="AM10" s="197"/>
      <c r="AN10" s="197"/>
      <c r="AO10" s="197"/>
      <c r="AP10" s="197"/>
    </row>
    <row r="11" spans="1:42" ht="12.75" customHeight="1" x14ac:dyDescent="0.2">
      <c r="A11" s="735"/>
      <c r="B11" s="736"/>
      <c r="C11" s="389"/>
      <c r="D11" s="389"/>
      <c r="E11" s="106" t="str">
        <f t="shared" si="0"/>
        <v/>
      </c>
      <c r="F11" s="107" t="str">
        <f t="shared" si="1"/>
        <v/>
      </c>
      <c r="G11" s="720"/>
      <c r="H11" s="720"/>
      <c r="I11" s="720"/>
      <c r="J11" s="720"/>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2.75" customHeight="1" x14ac:dyDescent="0.2">
      <c r="A12" s="735"/>
      <c r="B12" s="736"/>
      <c r="C12" s="389"/>
      <c r="D12" s="389"/>
      <c r="E12" s="106" t="str">
        <f t="shared" si="0"/>
        <v/>
      </c>
      <c r="F12" s="107" t="str">
        <f t="shared" si="1"/>
        <v/>
      </c>
      <c r="G12" s="720"/>
      <c r="H12" s="720"/>
      <c r="I12" s="720"/>
      <c r="J12" s="720"/>
    </row>
    <row r="13" spans="1:42" ht="12.75" customHeight="1" x14ac:dyDescent="0.2">
      <c r="A13" s="735"/>
      <c r="B13" s="736"/>
      <c r="C13" s="389"/>
      <c r="D13" s="389"/>
      <c r="E13" s="106" t="str">
        <f t="shared" si="0"/>
        <v/>
      </c>
      <c r="F13" s="107" t="str">
        <f t="shared" si="1"/>
        <v/>
      </c>
      <c r="G13" s="720"/>
      <c r="H13" s="720"/>
      <c r="I13" s="720"/>
      <c r="J13" s="720"/>
    </row>
    <row r="14" spans="1:42" ht="12.75" customHeight="1" x14ac:dyDescent="0.2">
      <c r="A14" s="735"/>
      <c r="B14" s="736"/>
      <c r="C14" s="389"/>
      <c r="D14" s="389"/>
      <c r="E14" s="106" t="str">
        <f t="shared" si="0"/>
        <v/>
      </c>
      <c r="F14" s="107" t="str">
        <f t="shared" si="1"/>
        <v/>
      </c>
      <c r="G14" s="720"/>
      <c r="H14" s="720"/>
      <c r="I14" s="720"/>
      <c r="J14" s="720"/>
    </row>
    <row r="15" spans="1:42" ht="12.75" customHeight="1" x14ac:dyDescent="0.2">
      <c r="A15" s="735"/>
      <c r="B15" s="736"/>
      <c r="C15" s="389"/>
      <c r="D15" s="389"/>
      <c r="E15" s="106" t="str">
        <f t="shared" si="0"/>
        <v/>
      </c>
      <c r="F15" s="107" t="str">
        <f t="shared" si="1"/>
        <v/>
      </c>
      <c r="G15" s="720"/>
      <c r="H15" s="720"/>
      <c r="I15" s="720"/>
      <c r="J15" s="720"/>
    </row>
    <row r="16" spans="1:42" ht="12.75" customHeight="1" x14ac:dyDescent="0.2">
      <c r="A16" s="735"/>
      <c r="B16" s="736"/>
      <c r="C16" s="389"/>
      <c r="D16" s="389"/>
      <c r="E16" s="106" t="str">
        <f t="shared" si="0"/>
        <v/>
      </c>
      <c r="F16" s="107" t="str">
        <f t="shared" si="1"/>
        <v/>
      </c>
      <c r="G16" s="720"/>
      <c r="H16" s="720"/>
      <c r="I16" s="720"/>
      <c r="J16" s="720"/>
    </row>
    <row r="17" spans="1:10" ht="12.75" customHeight="1" x14ac:dyDescent="0.2">
      <c r="A17" s="735"/>
      <c r="B17" s="736"/>
      <c r="C17" s="389"/>
      <c r="D17" s="389"/>
      <c r="E17" s="106" t="str">
        <f t="shared" si="0"/>
        <v/>
      </c>
      <c r="F17" s="107" t="str">
        <f t="shared" si="1"/>
        <v/>
      </c>
      <c r="G17" s="720"/>
      <c r="H17" s="720"/>
      <c r="I17" s="720"/>
      <c r="J17" s="720"/>
    </row>
    <row r="18" spans="1:10" ht="12.75" customHeight="1" x14ac:dyDescent="0.2">
      <c r="A18" s="735"/>
      <c r="B18" s="736"/>
      <c r="C18" s="389"/>
      <c r="D18" s="389"/>
      <c r="E18" s="106" t="str">
        <f t="shared" si="0"/>
        <v/>
      </c>
      <c r="F18" s="107" t="str">
        <f t="shared" si="1"/>
        <v/>
      </c>
      <c r="G18" s="720"/>
      <c r="H18" s="720"/>
      <c r="I18" s="720"/>
      <c r="J18" s="720"/>
    </row>
    <row r="19" spans="1:10" ht="12.75" customHeight="1" x14ac:dyDescent="0.2">
      <c r="A19" s="735"/>
      <c r="B19" s="736"/>
      <c r="C19" s="389"/>
      <c r="D19" s="389"/>
      <c r="E19" s="106" t="str">
        <f t="shared" si="0"/>
        <v/>
      </c>
      <c r="F19" s="107" t="str">
        <f t="shared" si="1"/>
        <v/>
      </c>
      <c r="G19" s="720"/>
      <c r="H19" s="720"/>
      <c r="I19" s="720"/>
      <c r="J19" s="720"/>
    </row>
    <row r="20" spans="1:10" ht="12.75" customHeight="1" x14ac:dyDescent="0.2">
      <c r="A20" s="735"/>
      <c r="B20" s="736"/>
      <c r="C20" s="389"/>
      <c r="D20" s="389"/>
      <c r="E20" s="106" t="str">
        <f t="shared" si="0"/>
        <v/>
      </c>
      <c r="F20" s="107" t="str">
        <f t="shared" si="1"/>
        <v/>
      </c>
      <c r="G20" s="720"/>
      <c r="H20" s="720"/>
      <c r="I20" s="720"/>
      <c r="J20" s="720"/>
    </row>
    <row r="21" spans="1:10" ht="12.75" customHeight="1" x14ac:dyDescent="0.2">
      <c r="A21" s="744" t="s">
        <v>111</v>
      </c>
      <c r="B21" s="745"/>
      <c r="C21" s="225" t="str">
        <f>IF(SUM(C7:C20)=0,"",SUM(C7:C20))</f>
        <v/>
      </c>
      <c r="D21" s="225" t="str">
        <f>IF(SUM(D7:D20)=0,"",(SUM(D7:D20)))</f>
        <v/>
      </c>
      <c r="E21" s="101" t="str">
        <f t="shared" si="0"/>
        <v/>
      </c>
      <c r="F21" s="102" t="str">
        <f t="shared" si="1"/>
        <v/>
      </c>
      <c r="G21" s="720"/>
      <c r="H21" s="720"/>
      <c r="I21" s="720"/>
      <c r="J21" s="720"/>
    </row>
    <row r="22" spans="1:10" ht="12.75" customHeight="1" x14ac:dyDescent="0.2">
      <c r="A22" s="744" t="s">
        <v>112</v>
      </c>
      <c r="B22" s="745"/>
      <c r="C22" s="224" t="str">
        <f>IF(C24=0,"",C24-C21)</f>
        <v/>
      </c>
      <c r="D22" s="224" t="str">
        <f>IF(D24=0,"",D24-D21)</f>
        <v/>
      </c>
      <c r="E22" s="188" t="str">
        <f>IF(C22="","",D22-C22)</f>
        <v/>
      </c>
      <c r="F22" s="189" t="str">
        <f>IF(AND($C22="",$D22=""),"",IF(AND($C22=0,$D22&gt;0),1,IF(AND($D22=0,$C22&gt;0),-1,IF(AND($C22=0,$D22=0),"",$E22/$C22))))</f>
        <v/>
      </c>
      <c r="G22" s="720"/>
      <c r="H22" s="720"/>
      <c r="I22" s="720"/>
      <c r="J22" s="720"/>
    </row>
    <row r="23" spans="1:10" ht="12.75" customHeight="1" x14ac:dyDescent="0.2">
      <c r="A23" s="741" t="s">
        <v>113</v>
      </c>
      <c r="B23" s="742"/>
      <c r="C23" s="219" t="str">
        <f>IF(C21="","",(SUM(C21+C22)))</f>
        <v/>
      </c>
      <c r="D23" s="219" t="str">
        <f>IF(D21="","",(SUM(D21+D22)))</f>
        <v/>
      </c>
      <c r="E23" s="103" t="str">
        <f t="shared" si="0"/>
        <v/>
      </c>
      <c r="F23" s="102" t="str">
        <f t="shared" si="1"/>
        <v/>
      </c>
      <c r="G23" s="720"/>
      <c r="H23" s="720"/>
      <c r="I23" s="720"/>
      <c r="J23" s="720"/>
    </row>
    <row r="24" spans="1:10" ht="12.75" customHeight="1" x14ac:dyDescent="0.2">
      <c r="A24" s="741" t="s">
        <v>162</v>
      </c>
      <c r="B24" s="742"/>
      <c r="C24" s="219">
        <f>'Uses of Funds'!C94</f>
        <v>0</v>
      </c>
      <c r="D24" s="219">
        <f>'Uses of Funds'!D94</f>
        <v>0</v>
      </c>
      <c r="E24" s="220">
        <f>IF(C24="","",D24-C24)</f>
        <v>0</v>
      </c>
      <c r="F24" s="576" t="str">
        <f>IF(AND($C24="",$D24=""),"",IF(AND($C24=0,$D24&gt;0),1,IF(AND($D24=0,$C24&gt;0),-1,IF(AND($C24=0,$D24=0),"",$E24/$C24))))</f>
        <v/>
      </c>
      <c r="G24" s="720"/>
      <c r="H24" s="720"/>
      <c r="I24" s="720"/>
      <c r="J24" s="720"/>
    </row>
    <row r="25" spans="1:10" x14ac:dyDescent="0.2">
      <c r="A25" s="743"/>
      <c r="B25" s="743"/>
      <c r="C25" s="743"/>
      <c r="D25" s="743"/>
      <c r="E25" s="743"/>
      <c r="F25" s="743"/>
      <c r="G25" s="743"/>
      <c r="H25" s="743"/>
      <c r="I25" s="743"/>
      <c r="J25" s="743"/>
    </row>
    <row r="26" spans="1:10" x14ac:dyDescent="0.2">
      <c r="A26" s="738" t="s">
        <v>163</v>
      </c>
      <c r="B26" s="739"/>
      <c r="C26" s="739"/>
      <c r="D26" s="739"/>
      <c r="E26" s="739"/>
      <c r="F26" s="739"/>
      <c r="G26" s="739"/>
      <c r="H26" s="739"/>
      <c r="I26" s="739"/>
      <c r="J26" s="740"/>
    </row>
    <row r="27" spans="1:10" x14ac:dyDescent="0.2">
      <c r="A27" s="737" t="s">
        <v>114</v>
      </c>
      <c r="B27" s="737"/>
      <c r="C27" s="221">
        <f>C7</f>
        <v>0</v>
      </c>
      <c r="D27" s="221">
        <f>D7</f>
        <v>0</v>
      </c>
      <c r="E27" s="153">
        <f>D27-C27</f>
        <v>0</v>
      </c>
      <c r="F27" s="577" t="str">
        <f>IF(AND($C27="",$D27=""),"",IF(AND($C27=0,$D27&gt;0),1,IF(AND($D27=0,$C27&gt;0),-1,IF(AND($C27=0,$D27=0),"",$E27/$C27))))</f>
        <v/>
      </c>
      <c r="G27" s="754"/>
      <c r="H27" s="755"/>
      <c r="I27" s="755"/>
      <c r="J27" s="756"/>
    </row>
    <row r="28" spans="1:10" x14ac:dyDescent="0.2">
      <c r="A28" s="668" t="s">
        <v>115</v>
      </c>
      <c r="B28" s="668"/>
      <c r="C28" s="580"/>
      <c r="D28" s="580"/>
      <c r="E28" s="746"/>
      <c r="F28" s="747"/>
      <c r="G28" s="757"/>
      <c r="H28" s="758"/>
      <c r="I28" s="758"/>
      <c r="J28" s="759"/>
    </row>
    <row r="29" spans="1:10" x14ac:dyDescent="0.2">
      <c r="A29" s="668" t="s">
        <v>291</v>
      </c>
      <c r="B29" s="668"/>
      <c r="C29" s="580"/>
      <c r="D29" s="580"/>
      <c r="E29" s="748"/>
      <c r="F29" s="749"/>
      <c r="G29" s="757"/>
      <c r="H29" s="758"/>
      <c r="I29" s="758"/>
      <c r="J29" s="759"/>
    </row>
    <row r="30" spans="1:10" x14ac:dyDescent="0.2">
      <c r="A30" s="668" t="s">
        <v>392</v>
      </c>
      <c r="B30" s="668"/>
      <c r="C30" s="581"/>
      <c r="D30" s="581"/>
      <c r="E30" s="748"/>
      <c r="F30" s="749"/>
      <c r="G30" s="757"/>
      <c r="H30" s="758"/>
      <c r="I30" s="758"/>
      <c r="J30" s="759"/>
    </row>
    <row r="31" spans="1:10" x14ac:dyDescent="0.2">
      <c r="A31" s="668" t="s">
        <v>116</v>
      </c>
      <c r="B31" s="668"/>
      <c r="C31" s="113">
        <f>C30</f>
        <v>0</v>
      </c>
      <c r="D31" s="113">
        <f>D30</f>
        <v>0</v>
      </c>
      <c r="E31" s="750"/>
      <c r="F31" s="751"/>
      <c r="G31" s="757"/>
      <c r="H31" s="758"/>
      <c r="I31" s="758"/>
      <c r="J31" s="759"/>
    </row>
    <row r="32" spans="1:10" x14ac:dyDescent="0.2">
      <c r="A32" s="668" t="s">
        <v>117</v>
      </c>
      <c r="B32" s="668"/>
      <c r="C32" s="222">
        <f>IF(C31&gt;0,ABS(PMT(C31/12,C28*12,C27)*12),0)</f>
        <v>0</v>
      </c>
      <c r="D32" s="222">
        <f>IF(D31&gt;0,ABS(PMT(D31/12,D28*12,D27)*12),0)</f>
        <v>0</v>
      </c>
      <c r="E32" s="116">
        <f>D32-C32</f>
        <v>0</v>
      </c>
      <c r="F32" s="117" t="str">
        <f>IF(AND($C32="",$D32=""),"",IF(AND($C32=0,$D32&gt;0),1,IF(AND($D32=0,$C32&gt;0),-1,IF(AND($C32=0,$D32=0),"",$E32/$C32))))</f>
        <v/>
      </c>
      <c r="G32" s="757"/>
      <c r="H32" s="758"/>
      <c r="I32" s="758"/>
      <c r="J32" s="759"/>
    </row>
    <row r="33" spans="1:10" x14ac:dyDescent="0.2">
      <c r="A33" s="668" t="s">
        <v>85</v>
      </c>
      <c r="B33" s="668"/>
      <c r="C33" s="580"/>
      <c r="D33" s="580"/>
      <c r="E33" s="729"/>
      <c r="F33" s="730"/>
      <c r="G33" s="758"/>
      <c r="H33" s="758"/>
      <c r="I33" s="758"/>
      <c r="J33" s="759"/>
    </row>
    <row r="34" spans="1:10" x14ac:dyDescent="0.2">
      <c r="A34" s="668" t="s">
        <v>118</v>
      </c>
      <c r="B34" s="668"/>
      <c r="C34" s="580"/>
      <c r="D34" s="580"/>
      <c r="E34" s="731"/>
      <c r="F34" s="732"/>
      <c r="G34" s="758"/>
      <c r="H34" s="758"/>
      <c r="I34" s="758"/>
      <c r="J34" s="759"/>
    </row>
    <row r="35" spans="1:10" x14ac:dyDescent="0.2">
      <c r="A35" s="668" t="s">
        <v>119</v>
      </c>
      <c r="B35" s="668"/>
      <c r="C35" s="581"/>
      <c r="D35" s="581"/>
      <c r="E35" s="733"/>
      <c r="F35" s="734"/>
      <c r="G35" s="760"/>
      <c r="H35" s="760"/>
      <c r="I35" s="760"/>
      <c r="J35" s="761"/>
    </row>
    <row r="36" spans="1:10" x14ac:dyDescent="0.2">
      <c r="A36" s="752"/>
      <c r="B36" s="752"/>
      <c r="C36" s="752"/>
      <c r="D36" s="752"/>
      <c r="E36" s="753"/>
      <c r="F36" s="753"/>
      <c r="G36" s="752"/>
      <c r="H36" s="752"/>
      <c r="I36" s="752"/>
      <c r="J36" s="752"/>
    </row>
    <row r="37" spans="1:10" x14ac:dyDescent="0.2">
      <c r="A37" s="668" t="s">
        <v>120</v>
      </c>
      <c r="B37" s="668"/>
      <c r="C37" s="579"/>
      <c r="D37" s="579"/>
      <c r="E37" s="118">
        <f>D37-C37</f>
        <v>0</v>
      </c>
      <c r="F37" s="578" t="str">
        <f>IF(AND($C37="",$D37=""),"",IF(AND($C37=0,$D37&gt;0),1,IF(AND($D37=0,$C37&gt;0),-1,IF(AND($C37=0,$D37=0),"",$E37/$C37))))</f>
        <v/>
      </c>
      <c r="G37" s="754"/>
      <c r="H37" s="755"/>
      <c r="I37" s="755"/>
      <c r="J37" s="756"/>
    </row>
    <row r="38" spans="1:10" x14ac:dyDescent="0.2">
      <c r="A38" s="668" t="s">
        <v>115</v>
      </c>
      <c r="B38" s="668"/>
      <c r="C38" s="580"/>
      <c r="D38" s="580"/>
      <c r="E38" s="746"/>
      <c r="F38" s="747"/>
      <c r="G38" s="757"/>
      <c r="H38" s="758"/>
      <c r="I38" s="758"/>
      <c r="J38" s="759"/>
    </row>
    <row r="39" spans="1:10" x14ac:dyDescent="0.2">
      <c r="A39" s="668" t="s">
        <v>291</v>
      </c>
      <c r="B39" s="668"/>
      <c r="C39" s="580"/>
      <c r="D39" s="580"/>
      <c r="E39" s="748"/>
      <c r="F39" s="749"/>
      <c r="G39" s="757"/>
      <c r="H39" s="758"/>
      <c r="I39" s="758"/>
      <c r="J39" s="759"/>
    </row>
    <row r="40" spans="1:10" x14ac:dyDescent="0.2">
      <c r="A40" s="668" t="s">
        <v>392</v>
      </c>
      <c r="B40" s="668"/>
      <c r="C40" s="581"/>
      <c r="D40" s="581"/>
      <c r="E40" s="748"/>
      <c r="F40" s="749"/>
      <c r="G40" s="757"/>
      <c r="H40" s="758"/>
      <c r="I40" s="758"/>
      <c r="J40" s="759"/>
    </row>
    <row r="41" spans="1:10" x14ac:dyDescent="0.2">
      <c r="A41" s="668" t="s">
        <v>116</v>
      </c>
      <c r="B41" s="668"/>
      <c r="C41" s="113">
        <f>C40</f>
        <v>0</v>
      </c>
      <c r="D41" s="113">
        <f>D40</f>
        <v>0</v>
      </c>
      <c r="E41" s="750"/>
      <c r="F41" s="751"/>
      <c r="G41" s="757"/>
      <c r="H41" s="758"/>
      <c r="I41" s="758"/>
      <c r="J41" s="759"/>
    </row>
    <row r="42" spans="1:10" x14ac:dyDescent="0.2">
      <c r="A42" s="668" t="s">
        <v>117</v>
      </c>
      <c r="B42" s="668"/>
      <c r="C42" s="222">
        <f>IF(C41&gt;0,ABS(PMT(C41/12,C38*12,C37)*12),0)</f>
        <v>0</v>
      </c>
      <c r="D42" s="222">
        <f>IF(D41&gt;0,ABS(PMT(D41/12,D38*12,D37)*12),0)</f>
        <v>0</v>
      </c>
      <c r="E42" s="119">
        <f>D42-C42</f>
        <v>0</v>
      </c>
      <c r="F42" s="117" t="str">
        <f>IF(AND($C42="",$D42=""),"",IF(AND($C42=0,$D42&gt;0),1,IF(AND($D42=0,$C42&gt;0),-1,IF(AND($C42=0,$D42=0),"",$E42/$C42))))</f>
        <v/>
      </c>
      <c r="G42" s="757"/>
      <c r="H42" s="758"/>
      <c r="I42" s="758"/>
      <c r="J42" s="759"/>
    </row>
    <row r="43" spans="1:10" x14ac:dyDescent="0.2">
      <c r="A43" s="668" t="s">
        <v>85</v>
      </c>
      <c r="B43" s="668"/>
      <c r="C43" s="580"/>
      <c r="D43" s="580"/>
      <c r="E43" s="746"/>
      <c r="F43" s="747"/>
      <c r="G43" s="757"/>
      <c r="H43" s="758"/>
      <c r="I43" s="758"/>
      <c r="J43" s="759"/>
    </row>
    <row r="44" spans="1:10" x14ac:dyDescent="0.2">
      <c r="A44" s="668" t="s">
        <v>118</v>
      </c>
      <c r="B44" s="668"/>
      <c r="C44" s="580"/>
      <c r="D44" s="580"/>
      <c r="E44" s="748"/>
      <c r="F44" s="749"/>
      <c r="G44" s="757"/>
      <c r="H44" s="758"/>
      <c r="I44" s="758"/>
      <c r="J44" s="759"/>
    </row>
    <row r="45" spans="1:10" x14ac:dyDescent="0.2">
      <c r="A45" s="668" t="s">
        <v>119</v>
      </c>
      <c r="B45" s="668"/>
      <c r="C45" s="581"/>
      <c r="D45" s="581"/>
      <c r="E45" s="750"/>
      <c r="F45" s="751"/>
      <c r="G45" s="762"/>
      <c r="H45" s="760"/>
      <c r="I45" s="760"/>
      <c r="J45" s="761"/>
    </row>
    <row r="46" spans="1:10" x14ac:dyDescent="0.2">
      <c r="A46" s="763"/>
      <c r="B46" s="763"/>
      <c r="C46" s="763"/>
      <c r="D46" s="763"/>
      <c r="E46" s="763"/>
      <c r="F46" s="763"/>
      <c r="G46" s="763"/>
      <c r="H46" s="763"/>
      <c r="I46" s="763"/>
      <c r="J46" s="763"/>
    </row>
    <row r="47" spans="1:10" x14ac:dyDescent="0.2">
      <c r="A47" s="668" t="s">
        <v>135</v>
      </c>
      <c r="B47" s="668"/>
      <c r="C47" s="108"/>
      <c r="D47" s="108"/>
      <c r="E47" s="118">
        <f>D47-C47</f>
        <v>0</v>
      </c>
      <c r="F47" s="578" t="str">
        <f>IF(AND($C47="",$D47=""),"",IF(AND($C47=0,$D47&gt;0),1,IF(AND($D47=0,$C47&gt;0),-1,IF(AND($C47=0,$D47=0),"",$E47/$C47))))</f>
        <v/>
      </c>
      <c r="G47" s="754"/>
      <c r="H47" s="755"/>
      <c r="I47" s="755"/>
      <c r="J47" s="756"/>
    </row>
    <row r="48" spans="1:10" x14ac:dyDescent="0.2">
      <c r="A48" s="668" t="s">
        <v>115</v>
      </c>
      <c r="B48" s="668"/>
      <c r="C48" s="111"/>
      <c r="D48" s="111"/>
      <c r="E48" s="746"/>
      <c r="F48" s="747"/>
      <c r="G48" s="757"/>
      <c r="H48" s="758"/>
      <c r="I48" s="758"/>
      <c r="J48" s="759"/>
    </row>
    <row r="49" spans="1:42" x14ac:dyDescent="0.2">
      <c r="A49" s="668" t="s">
        <v>291</v>
      </c>
      <c r="B49" s="668"/>
      <c r="C49" s="111"/>
      <c r="D49" s="111"/>
      <c r="E49" s="748"/>
      <c r="F49" s="749"/>
      <c r="G49" s="757"/>
      <c r="H49" s="758"/>
      <c r="I49" s="758"/>
      <c r="J49" s="759"/>
    </row>
    <row r="50" spans="1:42" x14ac:dyDescent="0.2">
      <c r="A50" s="668" t="s">
        <v>392</v>
      </c>
      <c r="B50" s="668"/>
      <c r="C50" s="112"/>
      <c r="D50" s="112"/>
      <c r="E50" s="748"/>
      <c r="F50" s="749"/>
      <c r="G50" s="757"/>
      <c r="H50" s="758"/>
      <c r="I50" s="758"/>
      <c r="J50" s="759"/>
    </row>
    <row r="51" spans="1:42" x14ac:dyDescent="0.2">
      <c r="A51" s="668" t="s">
        <v>117</v>
      </c>
      <c r="B51" s="668"/>
      <c r="C51" s="223"/>
      <c r="D51" s="223"/>
      <c r="E51" s="119">
        <f>D51-C51</f>
        <v>0</v>
      </c>
      <c r="F51" s="117" t="str">
        <f>IF(AND($C51="",$D51=""),"",IF(AND($C51=0,$D51&gt;0),1,IF(AND($D51=0,$C51&gt;0),-1,IF(AND($C51=0,$D51=0),"",$E51/$C51))))</f>
        <v/>
      </c>
      <c r="G51" s="757"/>
      <c r="H51" s="758"/>
      <c r="I51" s="758"/>
      <c r="J51" s="759"/>
    </row>
    <row r="52" spans="1:42" x14ac:dyDescent="0.2">
      <c r="A52" s="668" t="s">
        <v>85</v>
      </c>
      <c r="B52" s="668"/>
      <c r="C52" s="114"/>
      <c r="D52" s="114"/>
      <c r="E52" s="729"/>
      <c r="F52" s="730"/>
      <c r="G52" s="757"/>
      <c r="H52" s="758"/>
      <c r="I52" s="758"/>
      <c r="J52" s="759"/>
    </row>
    <row r="53" spans="1:42" x14ac:dyDescent="0.2">
      <c r="A53" s="668" t="s">
        <v>118</v>
      </c>
      <c r="B53" s="668"/>
      <c r="C53" s="114"/>
      <c r="D53" s="114"/>
      <c r="E53" s="731"/>
      <c r="F53" s="732"/>
      <c r="G53" s="757"/>
      <c r="H53" s="758"/>
      <c r="I53" s="758"/>
      <c r="J53" s="759"/>
    </row>
    <row r="54" spans="1:42" x14ac:dyDescent="0.2">
      <c r="A54" s="668" t="s">
        <v>119</v>
      </c>
      <c r="B54" s="668"/>
      <c r="C54" s="115"/>
      <c r="D54" s="115"/>
      <c r="E54" s="733"/>
      <c r="F54" s="734"/>
      <c r="G54" s="762"/>
      <c r="H54" s="760"/>
      <c r="I54" s="760"/>
      <c r="J54" s="761"/>
    </row>
    <row r="55" spans="1:42" s="73" customFormat="1" x14ac:dyDescent="0.2">
      <c r="A55" s="763"/>
      <c r="B55" s="763"/>
      <c r="C55" s="763"/>
      <c r="D55" s="763"/>
      <c r="E55" s="763"/>
      <c r="F55" s="763"/>
      <c r="G55" s="763"/>
      <c r="H55" s="763"/>
      <c r="I55" s="763"/>
      <c r="J55" s="763"/>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x14ac:dyDescent="0.2">
      <c r="A56" s="668" t="s">
        <v>86</v>
      </c>
      <c r="B56" s="668"/>
      <c r="C56" s="222">
        <f>C42+C32+ C51</f>
        <v>0</v>
      </c>
      <c r="D56" s="222">
        <f>D42+D32+D51</f>
        <v>0</v>
      </c>
      <c r="E56" s="109">
        <f>D56-C56</f>
        <v>0</v>
      </c>
      <c r="F56" s="110" t="str">
        <f>IF(AND($C56="",$D56=""),"",IF(AND($C56=0,$D56&gt;0),1,IF(AND($D56=0,$C56&gt;0),-1,IF(AND($C56=0,$D56=0),"",$E56/$C56))))</f>
        <v/>
      </c>
      <c r="G56" s="764"/>
      <c r="H56" s="765"/>
      <c r="I56" s="765"/>
      <c r="J56" s="766"/>
    </row>
    <row r="57" spans="1:42" x14ac:dyDescent="0.2">
      <c r="A57" s="68"/>
      <c r="B57" s="68"/>
      <c r="C57" s="83"/>
      <c r="D57" s="83"/>
      <c r="E57" s="83"/>
      <c r="F57" s="104"/>
    </row>
    <row r="58" spans="1:42" hidden="1" x14ac:dyDescent="0.2">
      <c r="A58" s="68"/>
      <c r="B58" s="68"/>
      <c r="C58" s="83"/>
      <c r="D58" s="83"/>
      <c r="E58" s="83"/>
      <c r="F58" s="104"/>
    </row>
    <row r="59" spans="1:42" hidden="1" x14ac:dyDescent="0.2">
      <c r="A59" s="68"/>
      <c r="B59" s="68"/>
      <c r="C59" s="83"/>
      <c r="D59" s="83"/>
      <c r="E59" s="83"/>
      <c r="F59" s="104"/>
    </row>
    <row r="60" spans="1:42" hidden="1" x14ac:dyDescent="0.2">
      <c r="A60" s="68"/>
      <c r="B60" s="68"/>
      <c r="C60" s="83"/>
      <c r="D60" s="83"/>
      <c r="E60" s="83"/>
      <c r="F60" s="104"/>
    </row>
    <row r="61" spans="1:42" hidden="1" x14ac:dyDescent="0.2">
      <c r="A61" s="68"/>
      <c r="B61" s="68"/>
      <c r="C61" s="83"/>
      <c r="D61" s="83"/>
      <c r="E61" s="83"/>
      <c r="F61" s="104"/>
    </row>
    <row r="62" spans="1:42" hidden="1" x14ac:dyDescent="0.2">
      <c r="A62" s="68"/>
      <c r="B62" s="68"/>
      <c r="C62" s="83"/>
      <c r="D62" s="83"/>
      <c r="E62" s="83"/>
      <c r="F62" s="104"/>
    </row>
    <row r="63" spans="1:42" hidden="1" x14ac:dyDescent="0.2">
      <c r="A63" s="68"/>
      <c r="B63" s="68"/>
      <c r="C63" s="83"/>
      <c r="D63" s="83"/>
      <c r="E63" s="83"/>
      <c r="F63" s="104"/>
    </row>
    <row r="64" spans="1:42" hidden="1" x14ac:dyDescent="0.2">
      <c r="A64" s="68"/>
      <c r="B64" s="68"/>
      <c r="C64" s="83"/>
      <c r="D64" s="83"/>
      <c r="E64" s="83"/>
      <c r="F64" s="104"/>
    </row>
    <row r="65" spans="1:43" hidden="1" x14ac:dyDescent="0.2">
      <c r="A65" s="82"/>
      <c r="B65" s="82"/>
      <c r="C65" s="87"/>
      <c r="D65" s="87"/>
      <c r="E65" s="83"/>
      <c r="F65" s="104"/>
    </row>
    <row r="66" spans="1:43" hidden="1" x14ac:dyDescent="0.2">
      <c r="A66" s="84"/>
      <c r="B66" s="84"/>
      <c r="C66" s="68"/>
      <c r="D66" s="68"/>
      <c r="E66" s="83"/>
      <c r="F66" s="104"/>
    </row>
    <row r="67" spans="1:43" hidden="1" x14ac:dyDescent="0.2">
      <c r="A67" s="68"/>
      <c r="B67" s="68"/>
      <c r="C67" s="83"/>
      <c r="D67" s="83"/>
      <c r="E67" s="83"/>
      <c r="F67" s="104"/>
      <c r="AQ67" s="2"/>
    </row>
    <row r="68" spans="1:43" hidden="1" x14ac:dyDescent="0.2">
      <c r="A68" s="68"/>
      <c r="B68" s="68"/>
      <c r="C68" s="83"/>
      <c r="D68" s="83"/>
      <c r="E68" s="83"/>
      <c r="F68" s="104"/>
      <c r="AQ68" s="2"/>
    </row>
    <row r="69" spans="1:43" hidden="1" x14ac:dyDescent="0.2">
      <c r="A69" s="68"/>
      <c r="B69" s="68"/>
      <c r="C69" s="83"/>
      <c r="D69" s="83"/>
      <c r="E69" s="83"/>
      <c r="F69" s="104"/>
      <c r="AQ69" s="2"/>
    </row>
    <row r="70" spans="1:43" hidden="1" x14ac:dyDescent="0.2">
      <c r="A70" s="68"/>
      <c r="B70" s="68"/>
      <c r="C70" s="83"/>
      <c r="D70" s="83"/>
      <c r="E70" s="83"/>
      <c r="F70" s="104"/>
      <c r="AQ70" s="2"/>
    </row>
    <row r="71" spans="1:43" ht="12.6" hidden="1" customHeight="1" x14ac:dyDescent="0.2">
      <c r="A71" s="68"/>
      <c r="B71" s="68"/>
      <c r="C71" s="83"/>
      <c r="D71" s="83"/>
      <c r="E71" s="83"/>
      <c r="F71" s="104"/>
      <c r="AQ71" s="2"/>
    </row>
    <row r="72" spans="1:43" ht="14.45" hidden="1" customHeight="1" x14ac:dyDescent="0.2">
      <c r="A72" s="68"/>
      <c r="B72" s="68"/>
      <c r="C72" s="83"/>
      <c r="D72" s="83"/>
      <c r="E72" s="83"/>
      <c r="F72" s="104"/>
      <c r="AQ72" s="2"/>
    </row>
    <row r="73" spans="1:43" hidden="1" x14ac:dyDescent="0.2">
      <c r="A73" s="82"/>
      <c r="B73" s="82"/>
      <c r="C73" s="87"/>
      <c r="D73" s="87"/>
      <c r="E73" s="83"/>
      <c r="F73" s="104"/>
      <c r="AQ73" s="2"/>
    </row>
    <row r="74" spans="1:43" hidden="1" x14ac:dyDescent="0.2">
      <c r="A74" s="75"/>
      <c r="B74" s="75"/>
      <c r="C74" s="94"/>
      <c r="D74" s="94"/>
      <c r="E74" s="94"/>
      <c r="F74" s="104"/>
      <c r="AQ74" s="2"/>
    </row>
    <row r="75" spans="1:43" hidden="1" x14ac:dyDescent="0.2">
      <c r="A75" s="75"/>
      <c r="B75" s="75"/>
      <c r="C75" s="83"/>
      <c r="D75" s="83"/>
      <c r="E75" s="83"/>
      <c r="F75" s="104"/>
      <c r="AQ75" s="2"/>
    </row>
    <row r="76" spans="1:43" hidden="1" x14ac:dyDescent="0.2">
      <c r="A76" s="75"/>
      <c r="B76" s="75"/>
      <c r="C76" s="94"/>
      <c r="D76" s="94"/>
      <c r="E76" s="94"/>
      <c r="F76" s="104"/>
      <c r="AQ76" s="2"/>
    </row>
    <row r="77" spans="1:43" hidden="1" x14ac:dyDescent="0.2">
      <c r="A77" s="75"/>
      <c r="B77" s="75"/>
      <c r="C77" s="9"/>
      <c r="D77" s="9"/>
      <c r="E77" s="105"/>
      <c r="F77" s="88"/>
      <c r="AQ77" s="2"/>
    </row>
    <row r="78" spans="1:43" hidden="1" x14ac:dyDescent="0.2">
      <c r="A78" s="79"/>
      <c r="B78" s="79"/>
      <c r="E78" s="77"/>
      <c r="F78" s="95"/>
      <c r="AQ78" s="2"/>
    </row>
    <row r="79" spans="1:43" hidden="1" x14ac:dyDescent="0.2">
      <c r="A79" s="79"/>
      <c r="B79" s="79"/>
      <c r="E79" s="77"/>
      <c r="F79" s="95"/>
    </row>
    <row r="80" spans="1:43" hidden="1" x14ac:dyDescent="0.2">
      <c r="A80" s="79"/>
      <c r="B80" s="79"/>
      <c r="C80" s="77"/>
      <c r="D80" s="77"/>
      <c r="E80" s="77"/>
      <c r="F80" s="95"/>
    </row>
    <row r="81" spans="1:6" hidden="1" x14ac:dyDescent="0.2">
      <c r="A81" s="79"/>
      <c r="B81" s="79"/>
      <c r="C81" s="77"/>
      <c r="D81" s="77"/>
      <c r="E81" s="77"/>
      <c r="F81" s="95"/>
    </row>
    <row r="82" spans="1:6" hidden="1" x14ac:dyDescent="0.2">
      <c r="A82" s="79"/>
      <c r="B82" s="79"/>
      <c r="C82" s="77"/>
      <c r="D82" s="77"/>
      <c r="E82" s="77"/>
      <c r="F82" s="95"/>
    </row>
    <row r="83" spans="1:6" hidden="1" x14ac:dyDescent="0.2">
      <c r="A83" s="79"/>
      <c r="B83" s="79"/>
      <c r="C83" s="77"/>
      <c r="D83" s="77"/>
      <c r="E83" s="77"/>
      <c r="F83" s="95"/>
    </row>
    <row r="84" spans="1:6" hidden="1" x14ac:dyDescent="0.2">
      <c r="A84" s="79"/>
      <c r="B84" s="79"/>
      <c r="C84" s="77"/>
      <c r="D84" s="77"/>
      <c r="E84" s="77"/>
      <c r="F84" s="95"/>
    </row>
    <row r="85" spans="1:6" hidden="1" x14ac:dyDescent="0.2">
      <c r="A85" s="79"/>
      <c r="B85" s="79"/>
      <c r="C85" s="77"/>
      <c r="D85" s="77"/>
      <c r="E85" s="77"/>
      <c r="F85" s="95"/>
    </row>
    <row r="86" spans="1:6" hidden="1" x14ac:dyDescent="0.2">
      <c r="A86" s="79"/>
      <c r="B86" s="79"/>
      <c r="C86" s="79"/>
      <c r="D86" s="79"/>
      <c r="E86" s="79"/>
      <c r="F86" s="95"/>
    </row>
    <row r="87" spans="1:6" hidden="1" x14ac:dyDescent="0.2">
      <c r="A87" s="79"/>
      <c r="B87" s="79"/>
      <c r="C87" s="79"/>
      <c r="D87" s="79"/>
      <c r="E87" s="79"/>
      <c r="F87" s="95"/>
    </row>
    <row r="88" spans="1:6" hidden="1" x14ac:dyDescent="0.2">
      <c r="A88" s="79"/>
      <c r="B88" s="79"/>
      <c r="C88" s="79"/>
      <c r="D88" s="79"/>
      <c r="E88" s="79"/>
      <c r="F88" s="95"/>
    </row>
    <row r="89" spans="1:6" hidden="1" x14ac:dyDescent="0.2">
      <c r="A89" s="79"/>
      <c r="B89" s="79"/>
      <c r="C89" s="79"/>
      <c r="D89" s="79"/>
      <c r="E89" s="79"/>
      <c r="F89" s="95"/>
    </row>
    <row r="90" spans="1:6" hidden="1" x14ac:dyDescent="0.2">
      <c r="A90" s="79"/>
      <c r="B90" s="79"/>
      <c r="C90" s="79"/>
      <c r="D90" s="79"/>
      <c r="E90" s="79"/>
      <c r="F90" s="95"/>
    </row>
    <row r="91" spans="1:6" hidden="1" x14ac:dyDescent="0.2">
      <c r="A91" s="79"/>
      <c r="B91" s="79"/>
      <c r="C91" s="79"/>
      <c r="D91" s="79"/>
      <c r="E91" s="79"/>
      <c r="F91" s="95"/>
    </row>
    <row r="92" spans="1:6" hidden="1" x14ac:dyDescent="0.2">
      <c r="A92" s="79"/>
      <c r="B92" s="79"/>
      <c r="C92" s="79"/>
      <c r="D92" s="79"/>
      <c r="E92" s="79"/>
      <c r="F92" s="95"/>
    </row>
    <row r="93" spans="1:6" hidden="1" x14ac:dyDescent="0.2">
      <c r="A93" s="79"/>
      <c r="B93" s="79"/>
      <c r="C93" s="79"/>
      <c r="D93" s="79"/>
      <c r="E93" s="79"/>
      <c r="F93" s="95"/>
    </row>
    <row r="94" spans="1:6" hidden="1" x14ac:dyDescent="0.2">
      <c r="A94" s="79"/>
      <c r="B94" s="79"/>
      <c r="C94" s="79"/>
      <c r="D94" s="79"/>
      <c r="E94" s="79"/>
      <c r="F94" s="95"/>
    </row>
    <row r="95" spans="1:6" hidden="1" x14ac:dyDescent="0.2">
      <c r="A95" s="79"/>
      <c r="B95" s="79"/>
      <c r="C95" s="79"/>
      <c r="D95" s="79"/>
      <c r="E95" s="79"/>
      <c r="F95" s="95"/>
    </row>
    <row r="96" spans="1:6" hidden="1" x14ac:dyDescent="0.2">
      <c r="A96" s="79"/>
      <c r="B96" s="79"/>
      <c r="C96" s="79"/>
      <c r="D96" s="79"/>
      <c r="E96" s="79"/>
      <c r="F96" s="95"/>
    </row>
    <row r="97" spans="1:6" hidden="1" x14ac:dyDescent="0.2">
      <c r="A97" s="79"/>
      <c r="B97" s="79"/>
      <c r="C97" s="79"/>
      <c r="D97" s="79"/>
      <c r="E97" s="79"/>
      <c r="F97" s="95"/>
    </row>
    <row r="98" spans="1:6" hidden="1" x14ac:dyDescent="0.2">
      <c r="A98" s="79"/>
      <c r="B98" s="79"/>
      <c r="C98" s="79"/>
      <c r="D98" s="79"/>
      <c r="E98" s="79"/>
      <c r="F98" s="95"/>
    </row>
    <row r="99" spans="1:6" hidden="1" x14ac:dyDescent="0.2">
      <c r="A99" s="79"/>
      <c r="B99" s="79"/>
      <c r="C99" s="79"/>
      <c r="D99" s="79"/>
      <c r="E99" s="79"/>
      <c r="F99" s="95"/>
    </row>
    <row r="100" spans="1:6" hidden="1" x14ac:dyDescent="0.2">
      <c r="A100" s="79"/>
      <c r="B100" s="79"/>
      <c r="C100" s="79"/>
      <c r="D100" s="79"/>
      <c r="E100" s="79"/>
      <c r="F100" s="95"/>
    </row>
    <row r="101" spans="1:6" hidden="1" x14ac:dyDescent="0.2">
      <c r="A101" s="79"/>
      <c r="B101" s="79"/>
      <c r="C101" s="79"/>
      <c r="D101" s="79"/>
      <c r="E101" s="79"/>
      <c r="F101" s="95"/>
    </row>
    <row r="102" spans="1:6" hidden="1" x14ac:dyDescent="0.2">
      <c r="A102" s="79"/>
      <c r="B102" s="79"/>
      <c r="C102" s="79"/>
      <c r="D102" s="79"/>
      <c r="E102" s="79"/>
      <c r="F102" s="95"/>
    </row>
    <row r="103" spans="1:6" hidden="1" x14ac:dyDescent="0.2">
      <c r="A103" s="79"/>
      <c r="B103" s="79"/>
      <c r="C103" s="79"/>
      <c r="D103" s="79"/>
      <c r="E103" s="79"/>
      <c r="F103" s="95"/>
    </row>
    <row r="104" spans="1:6" hidden="1" x14ac:dyDescent="0.2">
      <c r="A104" s="79"/>
      <c r="B104" s="79"/>
      <c r="C104" s="79"/>
      <c r="D104" s="79"/>
      <c r="E104" s="79"/>
      <c r="F104" s="95"/>
    </row>
    <row r="105" spans="1:6" hidden="1" x14ac:dyDescent="0.2">
      <c r="A105" s="79"/>
      <c r="B105" s="79"/>
      <c r="C105" s="79"/>
      <c r="D105" s="79"/>
      <c r="E105" s="79"/>
      <c r="F105" s="95"/>
    </row>
    <row r="106" spans="1:6" hidden="1" x14ac:dyDescent="0.2">
      <c r="A106" s="79"/>
      <c r="B106" s="79"/>
      <c r="C106" s="79"/>
      <c r="D106" s="79"/>
      <c r="E106" s="79"/>
      <c r="F106" s="95"/>
    </row>
    <row r="107" spans="1:6" hidden="1" x14ac:dyDescent="0.2">
      <c r="A107" s="79"/>
      <c r="B107" s="79"/>
      <c r="C107" s="79"/>
      <c r="D107" s="79"/>
      <c r="E107" s="79"/>
      <c r="F107" s="95"/>
    </row>
    <row r="108" spans="1:6" hidden="1" x14ac:dyDescent="0.2">
      <c r="A108" s="79"/>
      <c r="B108" s="79"/>
      <c r="C108" s="79"/>
      <c r="D108" s="79"/>
      <c r="E108" s="79"/>
      <c r="F108" s="95"/>
    </row>
    <row r="109" spans="1:6" hidden="1" x14ac:dyDescent="0.2">
      <c r="A109" s="79"/>
      <c r="B109" s="79"/>
      <c r="C109" s="79"/>
      <c r="D109" s="79"/>
      <c r="E109" s="79"/>
      <c r="F109" s="95"/>
    </row>
    <row r="110" spans="1:6" hidden="1" x14ac:dyDescent="0.2">
      <c r="A110" s="79"/>
      <c r="B110" s="79"/>
      <c r="C110" s="79"/>
      <c r="D110" s="79"/>
      <c r="E110" s="79"/>
      <c r="F110" s="95"/>
    </row>
    <row r="111" spans="1:6" hidden="1" x14ac:dyDescent="0.2">
      <c r="A111" s="79"/>
      <c r="B111" s="79"/>
      <c r="C111" s="79"/>
      <c r="D111" s="79"/>
      <c r="E111" s="79"/>
      <c r="F111" s="95"/>
    </row>
    <row r="112" spans="1:6" hidden="1" x14ac:dyDescent="0.2">
      <c r="A112" s="79"/>
      <c r="B112" s="79"/>
      <c r="C112" s="79"/>
      <c r="D112" s="79"/>
      <c r="E112" s="79"/>
      <c r="F112" s="95"/>
    </row>
    <row r="113" spans="1:6" hidden="1" x14ac:dyDescent="0.2">
      <c r="A113" s="79"/>
      <c r="B113" s="79"/>
      <c r="C113" s="79"/>
      <c r="D113" s="79"/>
      <c r="E113" s="79"/>
      <c r="F113" s="95"/>
    </row>
    <row r="114" spans="1:6" hidden="1" x14ac:dyDescent="0.2">
      <c r="A114" s="79"/>
      <c r="B114" s="79"/>
      <c r="C114" s="79"/>
      <c r="D114" s="79"/>
      <c r="E114" s="79"/>
      <c r="F114" s="95"/>
    </row>
    <row r="115" spans="1:6" hidden="1" x14ac:dyDescent="0.2">
      <c r="A115" s="79"/>
      <c r="B115" s="79"/>
      <c r="C115" s="79"/>
      <c r="D115" s="79"/>
      <c r="E115" s="79"/>
      <c r="F115" s="95"/>
    </row>
    <row r="116" spans="1:6" hidden="1" x14ac:dyDescent="0.2">
      <c r="A116" s="79"/>
      <c r="B116" s="79"/>
      <c r="C116" s="79"/>
      <c r="D116" s="79"/>
      <c r="E116" s="79"/>
      <c r="F116" s="95"/>
    </row>
    <row r="117" spans="1:6" hidden="1" x14ac:dyDescent="0.2">
      <c r="A117" s="79"/>
      <c r="B117" s="79"/>
      <c r="C117" s="79"/>
      <c r="D117" s="79"/>
      <c r="E117" s="79"/>
      <c r="F117" s="95"/>
    </row>
    <row r="118" spans="1:6" hidden="1" x14ac:dyDescent="0.2">
      <c r="A118" s="79"/>
      <c r="B118" s="79"/>
      <c r="C118" s="79"/>
      <c r="D118" s="79"/>
      <c r="E118" s="79"/>
      <c r="F118" s="95"/>
    </row>
    <row r="119" spans="1:6" hidden="1" x14ac:dyDescent="0.2">
      <c r="A119" s="79"/>
      <c r="B119" s="79"/>
      <c r="C119" s="79"/>
      <c r="D119" s="79"/>
      <c r="E119" s="79"/>
      <c r="F119" s="95"/>
    </row>
    <row r="120" spans="1:6" hidden="1" x14ac:dyDescent="0.2">
      <c r="A120" s="79"/>
      <c r="B120" s="79"/>
      <c r="C120" s="79"/>
      <c r="D120" s="79"/>
      <c r="E120" s="79"/>
      <c r="F120" s="95"/>
    </row>
    <row r="121" spans="1:6" hidden="1" x14ac:dyDescent="0.2">
      <c r="A121" s="79"/>
      <c r="B121" s="79"/>
      <c r="C121" s="79"/>
      <c r="D121" s="79"/>
      <c r="E121" s="79"/>
      <c r="F121" s="95"/>
    </row>
    <row r="122" spans="1:6" hidden="1" x14ac:dyDescent="0.2">
      <c r="A122" s="79"/>
      <c r="B122" s="79"/>
      <c r="C122" s="79"/>
      <c r="D122" s="79"/>
      <c r="E122" s="79"/>
      <c r="F122" s="95"/>
    </row>
    <row r="123" spans="1:6" hidden="1" x14ac:dyDescent="0.2">
      <c r="A123" s="79"/>
      <c r="B123" s="79"/>
      <c r="C123" s="79"/>
      <c r="D123" s="79"/>
      <c r="E123" s="79"/>
      <c r="F123" s="95"/>
    </row>
    <row r="124" spans="1:6" hidden="1" x14ac:dyDescent="0.2">
      <c r="A124" s="79"/>
      <c r="B124" s="79"/>
      <c r="C124" s="79"/>
      <c r="D124" s="79"/>
      <c r="E124" s="79"/>
      <c r="F124" s="95"/>
    </row>
    <row r="125" spans="1:6" hidden="1" x14ac:dyDescent="0.2">
      <c r="A125" s="79"/>
      <c r="B125" s="79"/>
      <c r="C125" s="79"/>
      <c r="D125" s="79"/>
      <c r="E125" s="79"/>
      <c r="F125" s="95"/>
    </row>
    <row r="126" spans="1:6" hidden="1" x14ac:dyDescent="0.2">
      <c r="A126" s="79"/>
      <c r="B126" s="79"/>
      <c r="C126" s="79"/>
      <c r="D126" s="79"/>
      <c r="E126" s="79"/>
      <c r="F126" s="95"/>
    </row>
    <row r="127" spans="1:6" hidden="1" x14ac:dyDescent="0.2">
      <c r="A127" s="79"/>
      <c r="B127" s="79"/>
      <c r="C127" s="79"/>
      <c r="D127" s="79"/>
      <c r="E127" s="79"/>
      <c r="F127" s="95"/>
    </row>
    <row r="128" spans="1:6" hidden="1" x14ac:dyDescent="0.2">
      <c r="A128" s="79"/>
      <c r="B128" s="79"/>
      <c r="C128" s="79"/>
      <c r="D128" s="79"/>
      <c r="E128" s="79"/>
      <c r="F128" s="95"/>
    </row>
    <row r="129" spans="1:6" hidden="1" x14ac:dyDescent="0.2">
      <c r="A129" s="79"/>
      <c r="B129" s="79"/>
      <c r="C129" s="79"/>
      <c r="D129" s="79"/>
      <c r="E129" s="79"/>
      <c r="F129" s="80"/>
    </row>
    <row r="130" spans="1:6" hidden="1" x14ac:dyDescent="0.2">
      <c r="A130" s="79"/>
      <c r="B130" s="79"/>
      <c r="C130" s="79"/>
      <c r="D130" s="79"/>
      <c r="E130" s="79"/>
      <c r="F130" s="80"/>
    </row>
    <row r="131" spans="1:6" hidden="1" x14ac:dyDescent="0.2">
      <c r="A131" s="79"/>
      <c r="B131" s="79"/>
      <c r="C131" s="79"/>
      <c r="D131" s="79"/>
      <c r="E131" s="79"/>
      <c r="F131" s="80"/>
    </row>
    <row r="132" spans="1:6" hidden="1" x14ac:dyDescent="0.2">
      <c r="A132" s="79"/>
      <c r="B132" s="79"/>
      <c r="C132" s="79"/>
      <c r="D132" s="79"/>
      <c r="E132" s="79"/>
      <c r="F132" s="80"/>
    </row>
    <row r="133" spans="1:6" hidden="1" x14ac:dyDescent="0.2">
      <c r="A133" s="79"/>
      <c r="B133" s="79"/>
      <c r="C133" s="79"/>
      <c r="D133" s="79"/>
      <c r="E133" s="79"/>
      <c r="F133" s="80"/>
    </row>
    <row r="134" spans="1:6" hidden="1" x14ac:dyDescent="0.2">
      <c r="A134" s="79"/>
      <c r="B134" s="79"/>
      <c r="C134" s="79"/>
      <c r="D134" s="79"/>
      <c r="E134" s="79"/>
      <c r="F134" s="80"/>
    </row>
    <row r="135" spans="1:6" hidden="1" x14ac:dyDescent="0.2">
      <c r="A135" s="79"/>
      <c r="B135" s="79"/>
      <c r="C135" s="79"/>
      <c r="D135" s="79"/>
      <c r="E135" s="79"/>
      <c r="F135" s="80"/>
    </row>
    <row r="136" spans="1:6" hidden="1" x14ac:dyDescent="0.2">
      <c r="A136" s="79"/>
      <c r="B136" s="79"/>
      <c r="C136" s="79"/>
      <c r="D136" s="79"/>
      <c r="E136" s="79"/>
      <c r="F136" s="80"/>
    </row>
    <row r="137" spans="1:6" hidden="1" x14ac:dyDescent="0.2">
      <c r="A137" s="79"/>
      <c r="B137" s="79"/>
      <c r="C137" s="79"/>
      <c r="D137" s="79"/>
      <c r="E137" s="79"/>
      <c r="F137" s="80"/>
    </row>
    <row r="138" spans="1:6" hidden="1" x14ac:dyDescent="0.2">
      <c r="A138" s="79"/>
      <c r="B138" s="79"/>
      <c r="C138" s="79"/>
      <c r="D138" s="79"/>
      <c r="E138" s="79"/>
      <c r="F138" s="80"/>
    </row>
    <row r="139" spans="1:6" hidden="1" x14ac:dyDescent="0.2">
      <c r="A139" s="79"/>
      <c r="B139" s="79"/>
      <c r="C139" s="79"/>
      <c r="D139" s="79"/>
      <c r="E139" s="79"/>
      <c r="F139" s="80"/>
    </row>
    <row r="140" spans="1:6" hidden="1" x14ac:dyDescent="0.2">
      <c r="A140" s="79"/>
      <c r="B140" s="79"/>
      <c r="C140" s="79"/>
      <c r="D140" s="79"/>
      <c r="E140" s="79"/>
      <c r="F140" s="80"/>
    </row>
    <row r="141" spans="1:6" hidden="1" x14ac:dyDescent="0.2">
      <c r="A141" s="79"/>
      <c r="B141" s="79"/>
      <c r="C141" s="79"/>
      <c r="D141" s="79"/>
      <c r="E141" s="79"/>
      <c r="F141" s="80"/>
    </row>
    <row r="142" spans="1:6" hidden="1" x14ac:dyDescent="0.2">
      <c r="A142" s="79"/>
      <c r="B142" s="79"/>
      <c r="C142" s="79"/>
      <c r="D142" s="79"/>
      <c r="E142" s="79"/>
      <c r="F142" s="80"/>
    </row>
    <row r="143" spans="1:6" hidden="1" x14ac:dyDescent="0.2">
      <c r="A143" s="79"/>
      <c r="B143" s="79"/>
      <c r="C143" s="79"/>
      <c r="D143" s="79"/>
      <c r="E143" s="79"/>
      <c r="F143" s="80"/>
    </row>
    <row r="144" spans="1:6" hidden="1" x14ac:dyDescent="0.2">
      <c r="A144" s="79"/>
      <c r="B144" s="79"/>
      <c r="C144" s="79"/>
      <c r="D144" s="79"/>
      <c r="E144" s="79"/>
      <c r="F144" s="80"/>
    </row>
    <row r="145" spans="1:6" hidden="1" x14ac:dyDescent="0.2">
      <c r="A145" s="79"/>
      <c r="B145" s="79"/>
      <c r="C145" s="79"/>
      <c r="D145" s="79"/>
      <c r="E145" s="79"/>
      <c r="F145" s="80"/>
    </row>
    <row r="146" spans="1:6" hidden="1" x14ac:dyDescent="0.2">
      <c r="A146" s="79"/>
      <c r="B146" s="79"/>
      <c r="C146" s="79"/>
      <c r="D146" s="79"/>
      <c r="E146" s="79"/>
      <c r="F146" s="80"/>
    </row>
    <row r="147" spans="1:6" hidden="1" x14ac:dyDescent="0.2">
      <c r="A147" s="79"/>
      <c r="B147" s="79"/>
      <c r="C147" s="79"/>
      <c r="D147" s="79"/>
      <c r="E147" s="79"/>
      <c r="F147" s="80"/>
    </row>
    <row r="148" spans="1:6" hidden="1" x14ac:dyDescent="0.2">
      <c r="A148" s="79"/>
      <c r="B148" s="79"/>
      <c r="C148" s="79"/>
      <c r="D148" s="79"/>
      <c r="E148" s="79"/>
      <c r="F148" s="80"/>
    </row>
    <row r="149" spans="1:6" hidden="1" x14ac:dyDescent="0.2">
      <c r="A149" s="79"/>
      <c r="B149" s="79"/>
      <c r="C149" s="79"/>
      <c r="D149" s="79"/>
      <c r="E149" s="79"/>
      <c r="F149" s="80"/>
    </row>
    <row r="150" spans="1:6" hidden="1" x14ac:dyDescent="0.2">
      <c r="A150" s="79"/>
      <c r="B150" s="79"/>
      <c r="C150" s="79"/>
      <c r="D150" s="79"/>
      <c r="E150" s="79"/>
      <c r="F150" s="80"/>
    </row>
    <row r="151" spans="1:6" hidden="1" x14ac:dyDescent="0.2">
      <c r="A151" s="79"/>
      <c r="B151" s="79"/>
      <c r="C151" s="79"/>
      <c r="D151" s="79"/>
      <c r="E151" s="79"/>
      <c r="F151" s="80"/>
    </row>
    <row r="152" spans="1:6" hidden="1" x14ac:dyDescent="0.2">
      <c r="A152" s="79"/>
      <c r="B152" s="79"/>
      <c r="C152" s="79"/>
      <c r="D152" s="79"/>
      <c r="E152" s="79"/>
      <c r="F152" s="80"/>
    </row>
    <row r="153" spans="1:6" hidden="1" x14ac:dyDescent="0.2">
      <c r="A153" s="79"/>
      <c r="B153" s="79"/>
      <c r="C153" s="79"/>
      <c r="D153" s="79"/>
      <c r="E153" s="79"/>
      <c r="F153" s="80"/>
    </row>
    <row r="154" spans="1:6" hidden="1" x14ac:dyDescent="0.2">
      <c r="A154" s="79"/>
      <c r="B154" s="79"/>
      <c r="C154" s="79"/>
      <c r="D154" s="79"/>
      <c r="E154" s="79"/>
      <c r="F154" s="80"/>
    </row>
    <row r="155" spans="1:6" hidden="1" x14ac:dyDescent="0.2">
      <c r="A155" s="79"/>
      <c r="B155" s="79"/>
      <c r="C155" s="79"/>
      <c r="D155" s="79"/>
      <c r="E155" s="79"/>
      <c r="F155" s="80"/>
    </row>
    <row r="156" spans="1:6" hidden="1" x14ac:dyDescent="0.2">
      <c r="A156" s="79"/>
      <c r="B156" s="79"/>
      <c r="C156" s="79"/>
      <c r="D156" s="79"/>
      <c r="E156" s="79"/>
      <c r="F156" s="80"/>
    </row>
    <row r="157" spans="1:6" hidden="1" x14ac:dyDescent="0.2">
      <c r="A157" s="79"/>
      <c r="B157" s="79"/>
      <c r="C157" s="79"/>
      <c r="D157" s="79"/>
      <c r="E157" s="79"/>
      <c r="F157" s="80"/>
    </row>
    <row r="158" spans="1:6" hidden="1" x14ac:dyDescent="0.2">
      <c r="A158" s="79"/>
      <c r="B158" s="79"/>
      <c r="C158" s="79"/>
      <c r="D158" s="79"/>
      <c r="E158" s="79"/>
      <c r="F158" s="80"/>
    </row>
    <row r="159" spans="1:6" hidden="1" x14ac:dyDescent="0.2">
      <c r="A159" s="79"/>
      <c r="B159" s="79"/>
      <c r="C159" s="79"/>
      <c r="D159" s="79"/>
      <c r="E159" s="79"/>
      <c r="F159" s="80"/>
    </row>
    <row r="160" spans="1:6" hidden="1" x14ac:dyDescent="0.2">
      <c r="A160" s="79"/>
      <c r="B160" s="79"/>
      <c r="C160" s="79"/>
      <c r="D160" s="79"/>
      <c r="E160" s="79"/>
      <c r="F160" s="80"/>
    </row>
    <row r="161" spans="1:6" hidden="1" x14ac:dyDescent="0.2">
      <c r="A161" s="79"/>
      <c r="B161" s="79"/>
      <c r="C161" s="79"/>
      <c r="D161" s="79"/>
      <c r="E161" s="79"/>
      <c r="F161" s="80"/>
    </row>
    <row r="162" spans="1:6" hidden="1" x14ac:dyDescent="0.2">
      <c r="A162" s="79"/>
      <c r="B162" s="79"/>
      <c r="C162" s="79"/>
      <c r="D162" s="79"/>
      <c r="E162" s="79"/>
      <c r="F162" s="80"/>
    </row>
    <row r="163" spans="1:6" hidden="1" x14ac:dyDescent="0.2">
      <c r="A163" s="79"/>
      <c r="B163" s="79"/>
      <c r="C163" s="79"/>
      <c r="D163" s="79"/>
      <c r="E163" s="79"/>
      <c r="F163" s="80"/>
    </row>
    <row r="164" spans="1:6" hidden="1" x14ac:dyDescent="0.2">
      <c r="A164" s="79"/>
      <c r="B164" s="79"/>
      <c r="C164" s="79"/>
      <c r="D164" s="79"/>
      <c r="E164" s="79"/>
      <c r="F164" s="80"/>
    </row>
    <row r="165" spans="1:6" hidden="1" x14ac:dyDescent="0.2">
      <c r="A165" s="79"/>
      <c r="B165" s="79"/>
      <c r="C165" s="79"/>
      <c r="D165" s="79"/>
      <c r="E165" s="79"/>
      <c r="F165" s="80"/>
    </row>
    <row r="166" spans="1:6" hidden="1" x14ac:dyDescent="0.2">
      <c r="A166" s="79"/>
      <c r="B166" s="79"/>
      <c r="C166" s="79"/>
      <c r="D166" s="79"/>
      <c r="E166" s="79"/>
      <c r="F166" s="80"/>
    </row>
    <row r="167" spans="1:6" hidden="1" x14ac:dyDescent="0.2">
      <c r="A167" s="79"/>
      <c r="B167" s="79"/>
      <c r="C167" s="79"/>
      <c r="D167" s="79"/>
      <c r="E167" s="79"/>
      <c r="F167" s="80"/>
    </row>
    <row r="168" spans="1:6" hidden="1" x14ac:dyDescent="0.2">
      <c r="A168" s="79"/>
      <c r="B168" s="79"/>
      <c r="C168" s="79"/>
      <c r="D168" s="79"/>
      <c r="E168" s="79"/>
      <c r="F168" s="80"/>
    </row>
    <row r="169" spans="1:6" hidden="1" x14ac:dyDescent="0.2">
      <c r="A169" s="79"/>
      <c r="B169" s="79"/>
      <c r="C169" s="79"/>
      <c r="D169" s="79"/>
      <c r="E169" s="79"/>
      <c r="F169" s="80"/>
    </row>
    <row r="170" spans="1:6" hidden="1" x14ac:dyDescent="0.2">
      <c r="A170" s="79"/>
      <c r="B170" s="79"/>
      <c r="C170" s="79"/>
      <c r="D170" s="79"/>
      <c r="E170" s="79"/>
      <c r="F170" s="80"/>
    </row>
    <row r="171" spans="1:6" hidden="1" x14ac:dyDescent="0.2">
      <c r="A171" s="79"/>
      <c r="B171" s="79"/>
      <c r="C171" s="79"/>
      <c r="D171" s="79"/>
      <c r="E171" s="79"/>
      <c r="F171" s="80"/>
    </row>
    <row r="172" spans="1:6" hidden="1" x14ac:dyDescent="0.2">
      <c r="A172" s="79"/>
      <c r="B172" s="79"/>
      <c r="C172" s="79"/>
      <c r="D172" s="79"/>
      <c r="E172" s="79"/>
      <c r="F172" s="80"/>
    </row>
    <row r="173" spans="1:6" hidden="1" x14ac:dyDescent="0.2">
      <c r="A173" s="79"/>
      <c r="B173" s="79"/>
      <c r="C173" s="79"/>
      <c r="D173" s="79"/>
      <c r="E173" s="79"/>
      <c r="F173" s="80"/>
    </row>
    <row r="174" spans="1:6" x14ac:dyDescent="0.2"/>
    <row r="175" spans="1:6" x14ac:dyDescent="0.2"/>
    <row r="176" spans="1:6" x14ac:dyDescent="0.2"/>
    <row r="177" x14ac:dyDescent="0.2"/>
  </sheetData>
  <sheetProtection password="EAB6" sheet="1" objects="1" scenarios="1" formatCells="0" formatColumns="0" formatRows="0"/>
  <mergeCells count="86">
    <mergeCell ref="G56:J56"/>
    <mergeCell ref="A55:J55"/>
    <mergeCell ref="A50:B50"/>
    <mergeCell ref="A56:B56"/>
    <mergeCell ref="A51:B51"/>
    <mergeCell ref="A52:B52"/>
    <mergeCell ref="G47:J54"/>
    <mergeCell ref="A54:B54"/>
    <mergeCell ref="A29:B29"/>
    <mergeCell ref="A30:B30"/>
    <mergeCell ref="A42:B42"/>
    <mergeCell ref="A37:B37"/>
    <mergeCell ref="A44:B44"/>
    <mergeCell ref="A38:B38"/>
    <mergeCell ref="A40:B40"/>
    <mergeCell ref="A39:B39"/>
    <mergeCell ref="G13:J13"/>
    <mergeCell ref="G14:J14"/>
    <mergeCell ref="A20:B20"/>
    <mergeCell ref="G20:J20"/>
    <mergeCell ref="G15:J15"/>
    <mergeCell ref="G16:J16"/>
    <mergeCell ref="G17:J17"/>
    <mergeCell ref="A13:B13"/>
    <mergeCell ref="A14:B14"/>
    <mergeCell ref="G8:J8"/>
    <mergeCell ref="G9:J9"/>
    <mergeCell ref="G10:J10"/>
    <mergeCell ref="G11:J11"/>
    <mergeCell ref="A8:B8"/>
    <mergeCell ref="A9:B9"/>
    <mergeCell ref="A10:B10"/>
    <mergeCell ref="A11:B11"/>
    <mergeCell ref="G37:J45"/>
    <mergeCell ref="E52:F54"/>
    <mergeCell ref="E48:F50"/>
    <mergeCell ref="A49:B49"/>
    <mergeCell ref="A41:B41"/>
    <mergeCell ref="A48:B48"/>
    <mergeCell ref="A46:J46"/>
    <mergeCell ref="E43:F45"/>
    <mergeCell ref="A53:B53"/>
    <mergeCell ref="A45:B45"/>
    <mergeCell ref="A47:B47"/>
    <mergeCell ref="A12:B12"/>
    <mergeCell ref="A16:B16"/>
    <mergeCell ref="A17:B17"/>
    <mergeCell ref="E38:F41"/>
    <mergeCell ref="A43:B43"/>
    <mergeCell ref="A32:B32"/>
    <mergeCell ref="A36:J36"/>
    <mergeCell ref="G27:J35"/>
    <mergeCell ref="E28:F31"/>
    <mergeCell ref="G12:J12"/>
    <mergeCell ref="A15:B15"/>
    <mergeCell ref="G21:J21"/>
    <mergeCell ref="A19:B19"/>
    <mergeCell ref="A21:B21"/>
    <mergeCell ref="G18:J18"/>
    <mergeCell ref="G19:J19"/>
    <mergeCell ref="E33:F35"/>
    <mergeCell ref="A35:B35"/>
    <mergeCell ref="A18:B18"/>
    <mergeCell ref="A33:B33"/>
    <mergeCell ref="A31:B31"/>
    <mergeCell ref="A27:B27"/>
    <mergeCell ref="A26:J26"/>
    <mergeCell ref="A24:B24"/>
    <mergeCell ref="G23:J23"/>
    <mergeCell ref="G24:J24"/>
    <mergeCell ref="A23:B23"/>
    <mergeCell ref="A25:J25"/>
    <mergeCell ref="A22:B22"/>
    <mergeCell ref="G22:J22"/>
    <mergeCell ref="A28:B28"/>
    <mergeCell ref="A34:B34"/>
    <mergeCell ref="A1:J1"/>
    <mergeCell ref="A2:J2"/>
    <mergeCell ref="G7:J7"/>
    <mergeCell ref="A5:A6"/>
    <mergeCell ref="B5:B6"/>
    <mergeCell ref="E5:F5"/>
    <mergeCell ref="G5:J6"/>
    <mergeCell ref="C5:C6"/>
    <mergeCell ref="A7:B7"/>
    <mergeCell ref="D5:D6"/>
  </mergeCells>
  <phoneticPr fontId="23" type="noConversion"/>
  <dataValidations count="2">
    <dataValidation type="list" allowBlank="1" showInputMessage="1" showErrorMessage="1" sqref="D5:D6" xr:uid="{00000000-0002-0000-0400-000000000000}">
      <formula1>$L$5:$L$6</formula1>
    </dataValidation>
    <dataValidation type="list" allowBlank="1" showInputMessage="1" showErrorMessage="1" sqref="H4" xr:uid="{00000000-0002-0000-0400-000001000000}">
      <formula1>$M$5:$M$6</formula1>
    </dataValidation>
  </dataValidations>
  <printOptions horizontalCentered="1"/>
  <pageMargins left="0.25" right="0.25" top="0.25" bottom="0.25" header="0.25" footer="0.25"/>
  <pageSetup scale="70" orientation="landscape" horizont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51"/>
  <sheetViews>
    <sheetView showGridLines="0" topLeftCell="A19" zoomScaleNormal="100" zoomScaleSheetLayoutView="100" workbookViewId="0">
      <selection activeCell="H29" sqref="H29"/>
    </sheetView>
  </sheetViews>
  <sheetFormatPr defaultColWidth="0" defaultRowHeight="12.75" zeroHeight="1" x14ac:dyDescent="0.2"/>
  <cols>
    <col min="1" max="1" width="30.85546875" style="1" customWidth="1"/>
    <col min="2" max="2" width="21.42578125" style="1" customWidth="1"/>
    <col min="3" max="3" width="10.28515625" style="1" customWidth="1"/>
    <col min="4" max="5" width="12.85546875" style="1" customWidth="1"/>
    <col min="6" max="6" width="13.28515625" style="1" customWidth="1"/>
    <col min="7" max="7" width="12.85546875" style="1" customWidth="1"/>
    <col min="8" max="8" width="81" style="1" customWidth="1"/>
    <col min="9" max="9" width="9.140625" style="1" customWidth="1"/>
    <col min="10" max="10" width="9.140625" style="1" hidden="1" customWidth="1"/>
    <col min="11" max="16384" width="0" style="1" hidden="1"/>
  </cols>
  <sheetData>
    <row r="1" spans="1:14" ht="27.75" customHeight="1" x14ac:dyDescent="0.25">
      <c r="A1" s="767" t="s">
        <v>72</v>
      </c>
      <c r="B1" s="767"/>
      <c r="C1" s="767"/>
      <c r="D1" s="767"/>
      <c r="E1" s="767"/>
      <c r="F1" s="767"/>
      <c r="G1" s="767"/>
      <c r="H1" s="767"/>
    </row>
    <row r="2" spans="1:14" ht="18" customHeight="1" x14ac:dyDescent="0.2">
      <c r="A2" s="768" t="str">
        <f>'Rent Roll'!A2</f>
        <v>Version 5.0 Updated 4/30/20</v>
      </c>
      <c r="B2" s="768"/>
      <c r="C2" s="768"/>
      <c r="D2" s="768"/>
      <c r="E2" s="768"/>
      <c r="F2" s="768"/>
      <c r="G2" s="768"/>
      <c r="H2" s="768"/>
    </row>
    <row r="3" spans="1:14" ht="18" customHeight="1" x14ac:dyDescent="0.2">
      <c r="A3" s="400"/>
      <c r="B3" s="400"/>
      <c r="C3" s="400"/>
      <c r="D3" s="400"/>
      <c r="E3" s="400"/>
      <c r="F3" s="400"/>
      <c r="G3" s="400"/>
      <c r="H3" s="400"/>
    </row>
    <row r="4" spans="1:14" ht="14.25" customHeight="1" x14ac:dyDescent="0.2">
      <c r="A4" s="45" t="s">
        <v>145</v>
      </c>
      <c r="B4" s="771" t="str">
        <f>IF('Rent Roll'!C4="","",'Rent Roll'!C4)</f>
        <v/>
      </c>
      <c r="C4" s="771"/>
      <c r="D4" s="63" t="s">
        <v>149</v>
      </c>
      <c r="E4" s="43" t="str">
        <f>IF('Rent Roll'!I4="","",'Rent Roll'!I4)</f>
        <v/>
      </c>
      <c r="F4" s="63" t="s">
        <v>102</v>
      </c>
      <c r="G4" s="43" t="str">
        <f>IF('Rent Roll'!M4="","",'Rent Roll'!M4)</f>
        <v/>
      </c>
      <c r="H4" s="40"/>
      <c r="I4" s="37"/>
      <c r="J4" s="37"/>
      <c r="K4" s="33"/>
      <c r="L4" s="33"/>
      <c r="M4" s="33"/>
      <c r="N4" s="34"/>
    </row>
    <row r="5" spans="1:14" ht="14.25" customHeight="1" x14ac:dyDescent="0.2">
      <c r="A5" s="40"/>
      <c r="B5" s="40"/>
      <c r="C5" s="40"/>
      <c r="D5" s="40"/>
      <c r="E5" s="40"/>
      <c r="F5" s="40"/>
      <c r="G5" s="40"/>
      <c r="H5" s="40"/>
      <c r="I5" s="37"/>
      <c r="J5" s="37"/>
      <c r="K5" s="33"/>
      <c r="L5" s="33"/>
      <c r="M5" s="33"/>
      <c r="N5" s="34"/>
    </row>
    <row r="6" spans="1:14" ht="24.75" customHeight="1" x14ac:dyDescent="0.2">
      <c r="A6" s="63" t="s">
        <v>210</v>
      </c>
      <c r="B6" s="775" t="str">
        <f>IF('Rent Roll'!C6="","",'Rent Roll'!C6)</f>
        <v/>
      </c>
      <c r="C6" s="776"/>
      <c r="D6" s="778" t="s">
        <v>59</v>
      </c>
      <c r="E6" s="727" t="s">
        <v>297</v>
      </c>
      <c r="F6" s="772" t="s">
        <v>132</v>
      </c>
      <c r="G6" s="773"/>
      <c r="H6" s="774" t="s">
        <v>42</v>
      </c>
      <c r="I6" s="16"/>
      <c r="J6" s="360" t="s">
        <v>297</v>
      </c>
    </row>
    <row r="7" spans="1:14" ht="15" customHeight="1" x14ac:dyDescent="0.2">
      <c r="A7" s="175" t="s">
        <v>73</v>
      </c>
      <c r="B7" s="43" t="s">
        <v>154</v>
      </c>
      <c r="C7" s="138"/>
      <c r="D7" s="779"/>
      <c r="E7" s="728"/>
      <c r="F7" s="41" t="s">
        <v>80</v>
      </c>
      <c r="G7" s="42" t="s">
        <v>79</v>
      </c>
      <c r="H7" s="774"/>
      <c r="I7" s="17"/>
      <c r="J7" s="360" t="s">
        <v>298</v>
      </c>
    </row>
    <row r="8" spans="1:14" x14ac:dyDescent="0.2">
      <c r="A8" s="689" t="s">
        <v>1237</v>
      </c>
      <c r="B8" s="589"/>
      <c r="C8" s="690"/>
      <c r="D8" s="388"/>
      <c r="E8" s="4">
        <f>SUM('Rent Roll'!R13:R512)*12</f>
        <v>0</v>
      </c>
      <c r="F8" s="27">
        <f>E8-D8</f>
        <v>0</v>
      </c>
      <c r="G8" s="209" t="str">
        <f t="shared" ref="G8:G15" si="0">IF(AND($D8="",$E8=""),"",IF(AND($D8=0,$E8&gt;0),1,IF(AND($E8=0,$D8&gt;0),-1,IF(AND($D8=0,$E8=0),"",$F8/$D8))))</f>
        <v/>
      </c>
      <c r="H8" s="431"/>
      <c r="I8" s="16"/>
    </row>
    <row r="9" spans="1:14" x14ac:dyDescent="0.2">
      <c r="A9" s="663" t="s">
        <v>1236</v>
      </c>
      <c r="B9" s="770"/>
      <c r="C9" s="664"/>
      <c r="D9" s="388"/>
      <c r="E9" s="4">
        <f>SUM('Rent Roll'!Q13:Q512)*12</f>
        <v>0</v>
      </c>
      <c r="F9" s="27">
        <f>E9-D9</f>
        <v>0</v>
      </c>
      <c r="G9" s="209" t="str">
        <f t="shared" si="0"/>
        <v/>
      </c>
      <c r="H9" s="431"/>
      <c r="I9" s="16"/>
    </row>
    <row r="10" spans="1:14" x14ac:dyDescent="0.2">
      <c r="A10" s="64" t="s">
        <v>208</v>
      </c>
      <c r="B10" s="134" t="s">
        <v>155</v>
      </c>
      <c r="C10" s="139"/>
      <c r="D10" s="388"/>
      <c r="E10" s="4">
        <f>-SUM(E8:E9)*C10</f>
        <v>0</v>
      </c>
      <c r="F10" s="28">
        <f t="shared" ref="F10:F15" si="1">E10-D10</f>
        <v>0</v>
      </c>
      <c r="G10" s="209" t="str">
        <f t="shared" si="0"/>
        <v/>
      </c>
      <c r="H10" s="431"/>
      <c r="I10" s="16"/>
    </row>
    <row r="11" spans="1:14" x14ac:dyDescent="0.2">
      <c r="A11" s="689" t="s">
        <v>1149</v>
      </c>
      <c r="B11" s="589"/>
      <c r="C11" s="690"/>
      <c r="D11" s="388"/>
      <c r="E11" s="4">
        <f>'15-Year Commercial Op Pro Forma'!G11</f>
        <v>0</v>
      </c>
      <c r="F11" s="28">
        <f t="shared" si="1"/>
        <v>0</v>
      </c>
      <c r="G11" s="209" t="str">
        <f t="shared" si="0"/>
        <v/>
      </c>
      <c r="H11" s="431"/>
      <c r="I11" s="17"/>
    </row>
    <row r="12" spans="1:14" x14ac:dyDescent="0.2">
      <c r="A12" s="689" t="s">
        <v>16</v>
      </c>
      <c r="B12" s="589"/>
      <c r="C12" s="690"/>
      <c r="D12" s="388"/>
      <c r="E12" s="38"/>
      <c r="F12" s="28">
        <f t="shared" si="1"/>
        <v>0</v>
      </c>
      <c r="G12" s="209" t="str">
        <f t="shared" si="0"/>
        <v/>
      </c>
      <c r="H12" s="431"/>
      <c r="I12" s="16"/>
    </row>
    <row r="13" spans="1:14" x14ac:dyDescent="0.2">
      <c r="A13" s="61" t="s">
        <v>153</v>
      </c>
      <c r="B13" s="777"/>
      <c r="C13" s="777"/>
      <c r="D13" s="388"/>
      <c r="E13" s="38"/>
      <c r="F13" s="28">
        <f>E13-D13</f>
        <v>0</v>
      </c>
      <c r="G13" s="209" t="str">
        <f>IF(AND($D13="",$E13=""),"",IF(AND($D13=0,$E13&gt;0),1,IF(AND($E13=0,$D13&gt;0),-1,IF(AND($D13=0,$E13=0),"",$F13/$D13))))</f>
        <v/>
      </c>
      <c r="H13" s="431"/>
      <c r="I13" s="16"/>
    </row>
    <row r="14" spans="1:14" x14ac:dyDescent="0.2">
      <c r="A14" s="61" t="s">
        <v>153</v>
      </c>
      <c r="B14" s="777"/>
      <c r="C14" s="777"/>
      <c r="D14" s="388"/>
      <c r="E14" s="38"/>
      <c r="F14" s="28">
        <f>E14-D14</f>
        <v>0</v>
      </c>
      <c r="G14" s="209" t="str">
        <f>IF(AND($D14="",$E14=""),"",IF(AND($D14=0,$E14&gt;0),1,IF(AND($E14=0,$D14&gt;0),-1,IF(AND($D14=0,$E14=0),"",$F14/$D14))))</f>
        <v/>
      </c>
      <c r="H14" s="431"/>
      <c r="I14" s="16"/>
    </row>
    <row r="15" spans="1:14" x14ac:dyDescent="0.2">
      <c r="A15" s="793" t="s">
        <v>17</v>
      </c>
      <c r="B15" s="793"/>
      <c r="C15" s="793"/>
      <c r="D15" s="4">
        <f>SUM(D8:D14)</f>
        <v>0</v>
      </c>
      <c r="E15" s="4">
        <f>SUM(E8:E14)</f>
        <v>0</v>
      </c>
      <c r="F15" s="28">
        <f t="shared" si="1"/>
        <v>0</v>
      </c>
      <c r="G15" s="209" t="str">
        <f t="shared" si="0"/>
        <v/>
      </c>
      <c r="H15" s="431"/>
      <c r="I15" s="16"/>
    </row>
    <row r="16" spans="1:14" ht="12.75" customHeight="1" x14ac:dyDescent="0.2">
      <c r="A16" s="769"/>
      <c r="B16" s="769"/>
      <c r="C16" s="769"/>
      <c r="D16" s="769"/>
      <c r="E16" s="769"/>
      <c r="F16" s="769"/>
      <c r="G16" s="769"/>
      <c r="H16" s="769"/>
      <c r="I16" s="18"/>
    </row>
    <row r="17" spans="1:9" ht="15" customHeight="1" x14ac:dyDescent="0.2">
      <c r="A17" s="176" t="s">
        <v>74</v>
      </c>
      <c r="B17" s="141" t="s">
        <v>156</v>
      </c>
      <c r="C17" s="140"/>
      <c r="D17" s="790"/>
      <c r="E17" s="791"/>
      <c r="F17" s="791"/>
      <c r="G17" s="791"/>
      <c r="H17" s="791"/>
      <c r="I17" s="19"/>
    </row>
    <row r="18" spans="1:9" x14ac:dyDescent="0.2">
      <c r="A18" s="64" t="s">
        <v>1141</v>
      </c>
      <c r="B18" s="64" t="s">
        <v>157</v>
      </c>
      <c r="C18" s="235" t="str">
        <f>IF(G4="","",E18/G4/12)</f>
        <v/>
      </c>
      <c r="D18" s="386"/>
      <c r="E18" s="387"/>
      <c r="F18" s="28">
        <f t="shared" ref="F18:F48" si="2">E18-D18</f>
        <v>0</v>
      </c>
      <c r="G18" s="209" t="str">
        <f t="shared" ref="G18:G40" si="3">IF(AND($D18="",$E18=""),"",IF(AND($D18=0,$E18&gt;0),1,IF(AND($E18=0,$D18&gt;0),-1,IF(AND($D18=0,$E18=0),"",$F18/$D18))))</f>
        <v/>
      </c>
      <c r="H18" s="431"/>
      <c r="I18" s="16"/>
    </row>
    <row r="19" spans="1:9" x14ac:dyDescent="0.2">
      <c r="A19" s="792" t="s">
        <v>18</v>
      </c>
      <c r="B19" s="592"/>
      <c r="C19" s="589"/>
      <c r="D19" s="386"/>
      <c r="E19" s="387"/>
      <c r="F19" s="28">
        <f t="shared" si="2"/>
        <v>0</v>
      </c>
      <c r="G19" s="209" t="str">
        <f t="shared" si="3"/>
        <v/>
      </c>
      <c r="H19" s="431"/>
      <c r="I19" s="20"/>
    </row>
    <row r="20" spans="1:9" x14ac:dyDescent="0.2">
      <c r="A20" s="689" t="s">
        <v>19</v>
      </c>
      <c r="B20" s="589"/>
      <c r="C20" s="589"/>
      <c r="D20" s="386"/>
      <c r="E20" s="387"/>
      <c r="F20" s="28">
        <f t="shared" si="2"/>
        <v>0</v>
      </c>
      <c r="G20" s="209" t="str">
        <f t="shared" si="3"/>
        <v/>
      </c>
      <c r="H20" s="431"/>
      <c r="I20" s="16"/>
    </row>
    <row r="21" spans="1:9" x14ac:dyDescent="0.2">
      <c r="A21" s="689" t="s">
        <v>20</v>
      </c>
      <c r="B21" s="589"/>
      <c r="C21" s="589"/>
      <c r="D21" s="386"/>
      <c r="E21" s="387"/>
      <c r="F21" s="28">
        <f t="shared" si="2"/>
        <v>0</v>
      </c>
      <c r="G21" s="209" t="str">
        <f t="shared" si="3"/>
        <v/>
      </c>
      <c r="H21" s="431"/>
      <c r="I21" s="16"/>
    </row>
    <row r="22" spans="1:9" x14ac:dyDescent="0.2">
      <c r="A22" s="689" t="s">
        <v>21</v>
      </c>
      <c r="B22" s="589"/>
      <c r="C22" s="589"/>
      <c r="D22" s="386"/>
      <c r="E22" s="387"/>
      <c r="F22" s="28">
        <f t="shared" si="2"/>
        <v>0</v>
      </c>
      <c r="G22" s="209" t="str">
        <f t="shared" si="3"/>
        <v/>
      </c>
      <c r="H22" s="431"/>
    </row>
    <row r="23" spans="1:9" x14ac:dyDescent="0.2">
      <c r="A23" s="689" t="s">
        <v>22</v>
      </c>
      <c r="B23" s="589"/>
      <c r="C23" s="589"/>
      <c r="D23" s="386"/>
      <c r="E23" s="387"/>
      <c r="F23" s="28">
        <f t="shared" si="2"/>
        <v>0</v>
      </c>
      <c r="G23" s="209" t="str">
        <f t="shared" si="3"/>
        <v/>
      </c>
      <c r="H23" s="431"/>
    </row>
    <row r="24" spans="1:9" x14ac:dyDescent="0.2">
      <c r="A24" s="689" t="s">
        <v>23</v>
      </c>
      <c r="B24" s="589"/>
      <c r="C24" s="589"/>
      <c r="D24" s="386"/>
      <c r="E24" s="387"/>
      <c r="F24" s="28">
        <f t="shared" si="2"/>
        <v>0</v>
      </c>
      <c r="G24" s="209" t="str">
        <f t="shared" si="3"/>
        <v/>
      </c>
      <c r="H24" s="431"/>
    </row>
    <row r="25" spans="1:9" x14ac:dyDescent="0.2">
      <c r="A25" s="689" t="s">
        <v>24</v>
      </c>
      <c r="B25" s="589"/>
      <c r="C25" s="589"/>
      <c r="D25" s="386"/>
      <c r="E25" s="387"/>
      <c r="F25" s="28">
        <f t="shared" si="2"/>
        <v>0</v>
      </c>
      <c r="G25" s="209" t="str">
        <f t="shared" si="3"/>
        <v/>
      </c>
      <c r="H25" s="431"/>
    </row>
    <row r="26" spans="1:9" ht="12.75" customHeight="1" x14ac:dyDescent="0.2">
      <c r="A26" s="689" t="s">
        <v>25</v>
      </c>
      <c r="B26" s="589"/>
      <c r="C26" s="589"/>
      <c r="D26" s="386"/>
      <c r="E26" s="387"/>
      <c r="F26" s="28">
        <f t="shared" si="2"/>
        <v>0</v>
      </c>
      <c r="G26" s="209" t="str">
        <f t="shared" si="3"/>
        <v/>
      </c>
      <c r="H26" s="431"/>
    </row>
    <row r="27" spans="1:9" x14ac:dyDescent="0.2">
      <c r="A27" s="689" t="s">
        <v>37</v>
      </c>
      <c r="B27" s="589"/>
      <c r="C27" s="589"/>
      <c r="D27" s="386"/>
      <c r="E27" s="387"/>
      <c r="F27" s="28">
        <f t="shared" si="2"/>
        <v>0</v>
      </c>
      <c r="G27" s="209" t="str">
        <f t="shared" si="3"/>
        <v/>
      </c>
      <c r="H27" s="431"/>
    </row>
    <row r="28" spans="1:9" x14ac:dyDescent="0.2">
      <c r="A28" s="65" t="s">
        <v>26</v>
      </c>
      <c r="B28" s="134" t="s">
        <v>158</v>
      </c>
      <c r="C28" s="231" t="str">
        <f>IF(G4="","",E28/G4)</f>
        <v/>
      </c>
      <c r="D28" s="386"/>
      <c r="E28" s="387"/>
      <c r="F28" s="28">
        <f>E28-D28</f>
        <v>0</v>
      </c>
      <c r="G28" s="209" t="str">
        <f t="shared" si="3"/>
        <v/>
      </c>
      <c r="H28" s="431"/>
    </row>
    <row r="29" spans="1:9" x14ac:dyDescent="0.2">
      <c r="A29" s="65" t="s">
        <v>27</v>
      </c>
      <c r="B29" s="134" t="s">
        <v>158</v>
      </c>
      <c r="C29" s="232" t="str">
        <f>IF(G4="","",E29/G4)</f>
        <v/>
      </c>
      <c r="D29" s="386"/>
      <c r="E29" s="387"/>
      <c r="F29" s="28">
        <f t="shared" si="2"/>
        <v>0</v>
      </c>
      <c r="G29" s="209" t="str">
        <f t="shared" si="3"/>
        <v/>
      </c>
      <c r="H29" s="431"/>
    </row>
    <row r="30" spans="1:9" x14ac:dyDescent="0.2">
      <c r="A30" s="689" t="s">
        <v>28</v>
      </c>
      <c r="B30" s="589"/>
      <c r="C30" s="589"/>
      <c r="D30" s="386"/>
      <c r="E30" s="387"/>
      <c r="F30" s="28">
        <f t="shared" si="2"/>
        <v>0</v>
      </c>
      <c r="G30" s="209" t="str">
        <f t="shared" si="3"/>
        <v/>
      </c>
      <c r="H30" s="431"/>
    </row>
    <row r="31" spans="1:9" x14ac:dyDescent="0.2">
      <c r="A31" s="689" t="s">
        <v>29</v>
      </c>
      <c r="B31" s="589"/>
      <c r="C31" s="589"/>
      <c r="D31" s="386"/>
      <c r="E31" s="387"/>
      <c r="F31" s="28">
        <f t="shared" si="2"/>
        <v>0</v>
      </c>
      <c r="G31" s="209" t="str">
        <f t="shared" si="3"/>
        <v/>
      </c>
      <c r="H31" s="431"/>
    </row>
    <row r="32" spans="1:9" x14ac:dyDescent="0.2">
      <c r="A32" s="689" t="s">
        <v>36</v>
      </c>
      <c r="B32" s="589"/>
      <c r="C32" s="589"/>
      <c r="D32" s="386"/>
      <c r="E32" s="387"/>
      <c r="F32" s="28">
        <f t="shared" si="2"/>
        <v>0</v>
      </c>
      <c r="G32" s="209" t="str">
        <f t="shared" si="3"/>
        <v/>
      </c>
      <c r="H32" s="431"/>
    </row>
    <row r="33" spans="1:8" x14ac:dyDescent="0.2">
      <c r="A33" s="787" t="s">
        <v>325</v>
      </c>
      <c r="B33" s="788"/>
      <c r="C33" s="789"/>
      <c r="D33" s="387"/>
      <c r="E33" s="387"/>
      <c r="F33" s="28">
        <f t="shared" si="2"/>
        <v>0</v>
      </c>
      <c r="G33" s="209" t="str">
        <f>IF(AND($D33="",$E33=""),"",IF(AND($D33=0,$E33&gt;0),1,IF(AND($E33=0,$D33&gt;0),-1,IF(AND($D33=0,$E33=0),"",$F33/$D33))))</f>
        <v/>
      </c>
      <c r="H33" s="431"/>
    </row>
    <row r="34" spans="1:8" x14ac:dyDescent="0.2">
      <c r="A34" s="468" t="s">
        <v>1150</v>
      </c>
      <c r="B34" s="469"/>
      <c r="C34" s="469"/>
      <c r="D34" s="387"/>
      <c r="E34" s="473">
        <f>IF('15-Year Commercial Op Pro Forma'!U4="Yes",0,'15-Year Commercial Op Pro Forma'!G31)</f>
        <v>0</v>
      </c>
      <c r="F34" s="28">
        <f t="shared" si="2"/>
        <v>0</v>
      </c>
      <c r="G34" s="209" t="str">
        <f>IF(AND($D34="",$E34=""),"",IF(AND($D34=0,$E34&gt;0),1,IF(AND($E34=0,$D34&gt;0),-1,IF(AND($D34=0,$E34=0),"",$F34/$D34))))</f>
        <v/>
      </c>
      <c r="H34" s="431"/>
    </row>
    <row r="35" spans="1:8" x14ac:dyDescent="0.2">
      <c r="A35" s="61" t="s">
        <v>153</v>
      </c>
      <c r="B35" s="782"/>
      <c r="C35" s="782"/>
      <c r="D35" s="387"/>
      <c r="E35" s="387"/>
      <c r="F35" s="28">
        <f>E35-D35</f>
        <v>0</v>
      </c>
      <c r="G35" s="209" t="str">
        <f t="shared" si="3"/>
        <v/>
      </c>
      <c r="H35" s="431"/>
    </row>
    <row r="36" spans="1:8" x14ac:dyDescent="0.2">
      <c r="A36" s="61" t="s">
        <v>153</v>
      </c>
      <c r="B36" s="782"/>
      <c r="C36" s="782"/>
      <c r="D36" s="387"/>
      <c r="E36" s="387"/>
      <c r="F36" s="28">
        <f>E36-D36</f>
        <v>0</v>
      </c>
      <c r="G36" s="209" t="str">
        <f t="shared" si="3"/>
        <v/>
      </c>
      <c r="H36" s="431"/>
    </row>
    <row r="37" spans="1:8" x14ac:dyDescent="0.2">
      <c r="A37" s="61" t="s">
        <v>153</v>
      </c>
      <c r="B37" s="782"/>
      <c r="C37" s="782"/>
      <c r="D37" s="387"/>
      <c r="E37" s="387"/>
      <c r="F37" s="28">
        <f t="shared" si="2"/>
        <v>0</v>
      </c>
      <c r="G37" s="209" t="str">
        <f t="shared" si="3"/>
        <v/>
      </c>
      <c r="H37" s="431"/>
    </row>
    <row r="38" spans="1:8" x14ac:dyDescent="0.2">
      <c r="A38" s="66" t="s">
        <v>30</v>
      </c>
      <c r="B38" s="142" t="s">
        <v>159</v>
      </c>
      <c r="C38" s="233" t="str">
        <f>IF(G4="","",E38/G4)</f>
        <v/>
      </c>
      <c r="D38" s="5">
        <f>SUM(D18:D37)</f>
        <v>0</v>
      </c>
      <c r="E38" s="5">
        <f>SUM(E18:E37)</f>
        <v>0</v>
      </c>
      <c r="F38" s="36">
        <f t="shared" si="2"/>
        <v>0</v>
      </c>
      <c r="G38" s="62" t="str">
        <f t="shared" si="3"/>
        <v/>
      </c>
      <c r="H38" s="431"/>
    </row>
    <row r="39" spans="1:8" x14ac:dyDescent="0.2">
      <c r="A39" s="783" t="s">
        <v>31</v>
      </c>
      <c r="B39" s="784"/>
      <c r="C39" s="784"/>
      <c r="D39" s="5">
        <f>+D15-D38</f>
        <v>0</v>
      </c>
      <c r="E39" s="5">
        <f>+E15-E38</f>
        <v>0</v>
      </c>
      <c r="F39" s="36">
        <f t="shared" si="2"/>
        <v>0</v>
      </c>
      <c r="G39" s="62" t="str">
        <f t="shared" si="3"/>
        <v/>
      </c>
      <c r="H39" s="431"/>
    </row>
    <row r="40" spans="1:8" x14ac:dyDescent="0.2">
      <c r="A40" s="783" t="s">
        <v>75</v>
      </c>
      <c r="B40" s="784"/>
      <c r="C40" s="784"/>
      <c r="D40" s="5">
        <f>'Sources of Funds'!C56</f>
        <v>0</v>
      </c>
      <c r="E40" s="5">
        <f>'Sources of Funds'!D56</f>
        <v>0</v>
      </c>
      <c r="F40" s="36">
        <f t="shared" si="2"/>
        <v>0</v>
      </c>
      <c r="G40" s="62" t="str">
        <f t="shared" si="3"/>
        <v/>
      </c>
      <c r="H40" s="431"/>
    </row>
    <row r="41" spans="1:8" x14ac:dyDescent="0.2">
      <c r="A41" s="783" t="s">
        <v>32</v>
      </c>
      <c r="B41" s="784"/>
      <c r="C41" s="784"/>
      <c r="D41" s="6">
        <f>IF(D40&gt;0,(D39/D40),0)</f>
        <v>0</v>
      </c>
      <c r="E41" s="6">
        <f>IF(E40&gt;0,(E39/E40),0)</f>
        <v>0</v>
      </c>
      <c r="F41" s="69"/>
      <c r="G41" s="210"/>
      <c r="H41" s="431"/>
    </row>
    <row r="42" spans="1:8" x14ac:dyDescent="0.2">
      <c r="A42" s="783" t="s">
        <v>33</v>
      </c>
      <c r="B42" s="784"/>
      <c r="C42" s="784"/>
      <c r="D42" s="5">
        <f>+D39-D40</f>
        <v>0</v>
      </c>
      <c r="E42" s="5">
        <f>+E39-E40</f>
        <v>0</v>
      </c>
      <c r="F42" s="36">
        <f t="shared" si="2"/>
        <v>0</v>
      </c>
      <c r="G42" s="62" t="str">
        <f t="shared" ref="G42:G48" si="4">IF(AND($D42="",$E42=""),"",IF(AND($D42=0,$E42&gt;0),1,IF(AND($E42=0,$D42&gt;0),-1,IF(AND($D42=0,$E42=0),"",$F42/$D42))))</f>
        <v/>
      </c>
      <c r="H42" s="431"/>
    </row>
    <row r="43" spans="1:8" x14ac:dyDescent="0.2">
      <c r="A43" s="66" t="s">
        <v>161</v>
      </c>
      <c r="B43" s="785"/>
      <c r="C43" s="786"/>
      <c r="D43" s="385"/>
      <c r="E43" s="385"/>
      <c r="F43" s="36">
        <f t="shared" si="2"/>
        <v>0</v>
      </c>
      <c r="G43" s="62" t="str">
        <f t="shared" si="4"/>
        <v/>
      </c>
      <c r="H43" s="431"/>
    </row>
    <row r="44" spans="1:8" x14ac:dyDescent="0.2">
      <c r="A44" s="66" t="s">
        <v>161</v>
      </c>
      <c r="B44" s="785"/>
      <c r="C44" s="786"/>
      <c r="D44" s="385"/>
      <c r="E44" s="385"/>
      <c r="F44" s="36">
        <f>E44-D44</f>
        <v>0</v>
      </c>
      <c r="G44" s="62" t="str">
        <f t="shared" si="4"/>
        <v/>
      </c>
      <c r="H44" s="431"/>
    </row>
    <row r="45" spans="1:8" ht="12" customHeight="1" x14ac:dyDescent="0.2">
      <c r="A45" s="67" t="s">
        <v>160</v>
      </c>
      <c r="B45" s="780"/>
      <c r="C45" s="781"/>
      <c r="D45" s="385"/>
      <c r="E45" s="385"/>
      <c r="F45" s="36">
        <f t="shared" si="2"/>
        <v>0</v>
      </c>
      <c r="G45" s="62" t="str">
        <f t="shared" si="4"/>
        <v/>
      </c>
      <c r="H45" s="431"/>
    </row>
    <row r="46" spans="1:8" ht="12" customHeight="1" x14ac:dyDescent="0.2">
      <c r="A46" s="67" t="s">
        <v>160</v>
      </c>
      <c r="B46" s="780"/>
      <c r="C46" s="781"/>
      <c r="D46" s="385"/>
      <c r="E46" s="385"/>
      <c r="F46" s="36">
        <f>E46-D46</f>
        <v>0</v>
      </c>
      <c r="G46" s="62" t="str">
        <f t="shared" si="4"/>
        <v/>
      </c>
      <c r="H46" s="431"/>
    </row>
    <row r="47" spans="1:8" ht="12" customHeight="1" x14ac:dyDescent="0.2">
      <c r="A47" s="67" t="s">
        <v>160</v>
      </c>
      <c r="B47" s="780"/>
      <c r="C47" s="781"/>
      <c r="D47" s="385"/>
      <c r="E47" s="385"/>
      <c r="F47" s="36">
        <f>E47-D47</f>
        <v>0</v>
      </c>
      <c r="G47" s="62" t="str">
        <f t="shared" si="4"/>
        <v/>
      </c>
      <c r="H47" s="431"/>
    </row>
    <row r="48" spans="1:8" x14ac:dyDescent="0.2">
      <c r="A48" s="67" t="s">
        <v>34</v>
      </c>
      <c r="B48" s="44"/>
      <c r="C48" s="44"/>
      <c r="D48" s="5">
        <f>+D42+D43+D44-D45-D46-D47</f>
        <v>0</v>
      </c>
      <c r="E48" s="5">
        <f>+E42+E43+E44-E45-E46-E47</f>
        <v>0</v>
      </c>
      <c r="F48" s="36">
        <f t="shared" si="2"/>
        <v>0</v>
      </c>
      <c r="G48" s="62" t="str">
        <f t="shared" si="4"/>
        <v/>
      </c>
      <c r="H48" s="431"/>
    </row>
    <row r="49" spans="1:8" x14ac:dyDescent="0.2">
      <c r="G49" s="2"/>
      <c r="H49" s="35"/>
    </row>
    <row r="50" spans="1:8" hidden="1" x14ac:dyDescent="0.2">
      <c r="A50" s="359"/>
    </row>
    <row r="51" spans="1:8" x14ac:dyDescent="0.2"/>
  </sheetData>
  <sheetProtection password="EAB6" sheet="1" objects="1" scenarios="1" formatCells="0" formatColumns="0" formatRows="0"/>
  <mergeCells count="42">
    <mergeCell ref="A21:C21"/>
    <mergeCell ref="D17:H17"/>
    <mergeCell ref="A20:C20"/>
    <mergeCell ref="B13:C13"/>
    <mergeCell ref="A19:C19"/>
    <mergeCell ref="A15:C15"/>
    <mergeCell ref="A22:C22"/>
    <mergeCell ref="A23:C23"/>
    <mergeCell ref="A24:C24"/>
    <mergeCell ref="B43:C43"/>
    <mergeCell ref="A39:C39"/>
    <mergeCell ref="B36:C36"/>
    <mergeCell ref="A27:C27"/>
    <mergeCell ref="A32:C32"/>
    <mergeCell ref="B35:C35"/>
    <mergeCell ref="A33:C33"/>
    <mergeCell ref="A31:C31"/>
    <mergeCell ref="A30:C30"/>
    <mergeCell ref="A25:C25"/>
    <mergeCell ref="A26:C26"/>
    <mergeCell ref="B46:C46"/>
    <mergeCell ref="B47:C47"/>
    <mergeCell ref="B37:C37"/>
    <mergeCell ref="A40:C40"/>
    <mergeCell ref="A41:C41"/>
    <mergeCell ref="A42:C42"/>
    <mergeCell ref="B44:C44"/>
    <mergeCell ref="B45:C45"/>
    <mergeCell ref="A1:H1"/>
    <mergeCell ref="A2:H2"/>
    <mergeCell ref="A16:H16"/>
    <mergeCell ref="A9:C9"/>
    <mergeCell ref="B4:C4"/>
    <mergeCell ref="F6:G6"/>
    <mergeCell ref="H6:H7"/>
    <mergeCell ref="A8:C8"/>
    <mergeCell ref="B6:C6"/>
    <mergeCell ref="E6:E7"/>
    <mergeCell ref="A11:C11"/>
    <mergeCell ref="B14:C14"/>
    <mergeCell ref="D6:D7"/>
    <mergeCell ref="A12:C12"/>
  </mergeCells>
  <phoneticPr fontId="23" type="noConversion"/>
  <dataValidations count="1">
    <dataValidation type="list" allowBlank="1" showInputMessage="1" showErrorMessage="1" sqref="E6:E7" xr:uid="{00000000-0002-0000-0500-000000000000}">
      <formula1>$J$6:$J$7</formula1>
    </dataValidation>
  </dataValidations>
  <printOptions horizontalCentered="1"/>
  <pageMargins left="0.25" right="0.25" top="0.25" bottom="0.25" header="0.25" footer="0.25"/>
  <pageSetup scale="70" orientation="landscape" horizont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54"/>
  <sheetViews>
    <sheetView showGridLines="0" zoomScaleNormal="100" zoomScaleSheetLayoutView="100" workbookViewId="0">
      <selection activeCell="A19" sqref="A19:C19"/>
    </sheetView>
  </sheetViews>
  <sheetFormatPr defaultColWidth="0" defaultRowHeight="12.75" zeroHeight="1" x14ac:dyDescent="0.2"/>
  <cols>
    <col min="1" max="1" width="30.85546875" style="1" customWidth="1"/>
    <col min="2" max="2" width="21.28515625" style="1" customWidth="1"/>
    <col min="3" max="3" width="10.5703125" style="1" customWidth="1"/>
    <col min="4" max="9" width="13.28515625" style="1" customWidth="1"/>
    <col min="10" max="10" width="13.42578125" style="1" customWidth="1"/>
    <col min="11" max="18" width="13.28515625" style="1" customWidth="1"/>
    <col min="19" max="19" width="9.140625" style="1" customWidth="1"/>
    <col min="20" max="16384" width="0" style="1" hidden="1"/>
  </cols>
  <sheetData>
    <row r="1" spans="1:18" ht="27.75" customHeight="1" x14ac:dyDescent="0.25">
      <c r="A1" s="767" t="s">
        <v>104</v>
      </c>
      <c r="B1" s="767"/>
      <c r="C1" s="767"/>
      <c r="D1" s="767"/>
      <c r="E1" s="767"/>
      <c r="F1" s="767"/>
      <c r="G1" s="767"/>
      <c r="H1" s="767"/>
      <c r="I1" s="767"/>
      <c r="J1" s="767"/>
      <c r="K1" s="767"/>
      <c r="L1" s="767"/>
      <c r="M1" s="767"/>
      <c r="N1" s="798" t="s">
        <v>104</v>
      </c>
      <c r="O1" s="798"/>
      <c r="P1" s="798"/>
      <c r="Q1" s="798"/>
      <c r="R1" s="798"/>
    </row>
    <row r="2" spans="1:18" ht="18" customHeight="1" x14ac:dyDescent="0.2">
      <c r="A2" s="768" t="str">
        <f>'Rent Roll'!A2</f>
        <v>Version 5.0 Updated 4/30/20</v>
      </c>
      <c r="B2" s="768"/>
      <c r="C2" s="768"/>
      <c r="D2" s="768"/>
      <c r="E2" s="768"/>
      <c r="F2" s="768"/>
      <c r="G2" s="768"/>
      <c r="H2" s="768"/>
      <c r="I2" s="768"/>
      <c r="J2" s="768"/>
      <c r="K2" s="768"/>
      <c r="L2" s="768"/>
      <c r="M2" s="768"/>
      <c r="N2" s="802" t="str">
        <f>'Rent Roll'!A2</f>
        <v>Version 5.0 Updated 4/30/20</v>
      </c>
      <c r="O2" s="802"/>
      <c r="P2" s="802"/>
      <c r="Q2" s="802"/>
      <c r="R2" s="802"/>
    </row>
    <row r="3" spans="1:18" ht="9" customHeight="1" x14ac:dyDescent="0.2">
      <c r="A3" s="400"/>
      <c r="B3" s="400"/>
      <c r="C3" s="400"/>
      <c r="D3" s="400"/>
      <c r="E3" s="400"/>
      <c r="F3" s="400"/>
      <c r="G3" s="400"/>
      <c r="H3" s="400"/>
      <c r="I3" s="400"/>
      <c r="J3" s="400"/>
      <c r="K3" s="400"/>
      <c r="L3" s="400"/>
      <c r="M3" s="400"/>
      <c r="N3" s="403"/>
      <c r="O3" s="403"/>
      <c r="P3" s="403"/>
      <c r="Q3" s="403"/>
      <c r="R3" s="403"/>
    </row>
    <row r="4" spans="1:18" ht="9" customHeight="1" x14ac:dyDescent="0.2">
      <c r="A4" s="400"/>
      <c r="B4" s="400"/>
      <c r="C4" s="400"/>
      <c r="D4" s="400"/>
      <c r="E4" s="400"/>
      <c r="F4" s="400"/>
      <c r="G4" s="400"/>
      <c r="H4" s="400"/>
      <c r="I4" s="400"/>
      <c r="J4" s="400"/>
      <c r="K4" s="400"/>
      <c r="L4" s="400"/>
      <c r="M4" s="400"/>
      <c r="N4" s="403"/>
      <c r="O4" s="403"/>
      <c r="P4" s="403"/>
      <c r="Q4" s="403"/>
      <c r="R4" s="403"/>
    </row>
    <row r="5" spans="1:18" ht="12.75" customHeight="1" x14ac:dyDescent="0.2">
      <c r="A5" s="45" t="s">
        <v>145</v>
      </c>
      <c r="B5" s="771" t="str">
        <f>IF('Rent Roll'!C4="","",'Rent Roll'!C4)</f>
        <v/>
      </c>
      <c r="C5" s="771"/>
      <c r="D5" s="63" t="s">
        <v>149</v>
      </c>
      <c r="E5" s="150" t="str">
        <f>IF('Rent Roll'!I4="","",'Rent Roll'!I4)</f>
        <v/>
      </c>
      <c r="F5" s="63" t="s">
        <v>102</v>
      </c>
      <c r="G5" s="43" t="str">
        <f>IF('Rent Roll'!M4="","",'Rent Roll'!M4)</f>
        <v/>
      </c>
      <c r="H5" s="799"/>
      <c r="I5" s="800"/>
      <c r="J5" s="800"/>
      <c r="K5" s="800"/>
      <c r="L5" s="800"/>
      <c r="M5" s="800"/>
      <c r="N5" s="801"/>
      <c r="O5" s="801"/>
      <c r="P5" s="801"/>
      <c r="Q5" s="801"/>
      <c r="R5" s="801"/>
    </row>
    <row r="6" spans="1:18" ht="12.75" customHeight="1" x14ac:dyDescent="0.2">
      <c r="A6" s="401"/>
      <c r="B6" s="401"/>
      <c r="C6" s="401"/>
      <c r="D6" s="401"/>
      <c r="E6" s="401"/>
      <c r="F6" s="401"/>
      <c r="G6" s="401"/>
      <c r="H6" s="401"/>
      <c r="I6" s="401"/>
      <c r="J6" s="401"/>
      <c r="K6" s="401"/>
      <c r="L6" s="401"/>
      <c r="M6" s="401"/>
      <c r="N6" s="402"/>
      <c r="O6" s="402"/>
      <c r="P6" s="402"/>
      <c r="Q6" s="402"/>
      <c r="R6" s="402"/>
    </row>
    <row r="7" spans="1:18" ht="12.75" customHeight="1" x14ac:dyDescent="0.2">
      <c r="A7" s="175" t="s">
        <v>73</v>
      </c>
      <c r="B7" s="43" t="s">
        <v>154</v>
      </c>
      <c r="C7" s="143">
        <f>'Year 1 Operating Pro Forma'!C7</f>
        <v>0</v>
      </c>
      <c r="D7" s="177" t="s">
        <v>0</v>
      </c>
      <c r="E7" s="178" t="s">
        <v>1</v>
      </c>
      <c r="F7" s="178" t="s">
        <v>2</v>
      </c>
      <c r="G7" s="178" t="s">
        <v>3</v>
      </c>
      <c r="H7" s="178" t="s">
        <v>4</v>
      </c>
      <c r="I7" s="178" t="s">
        <v>5</v>
      </c>
      <c r="J7" s="178" t="s">
        <v>6</v>
      </c>
      <c r="K7" s="178" t="s">
        <v>7</v>
      </c>
      <c r="L7" s="178" t="s">
        <v>8</v>
      </c>
      <c r="M7" s="178" t="s">
        <v>9</v>
      </c>
      <c r="N7" s="178" t="s">
        <v>10</v>
      </c>
      <c r="O7" s="178" t="s">
        <v>11</v>
      </c>
      <c r="P7" s="178" t="s">
        <v>12</v>
      </c>
      <c r="Q7" s="178" t="s">
        <v>13</v>
      </c>
      <c r="R7" s="178" t="s">
        <v>14</v>
      </c>
    </row>
    <row r="8" spans="1:18" x14ac:dyDescent="0.2">
      <c r="A8" s="689" t="s">
        <v>1232</v>
      </c>
      <c r="B8" s="795"/>
      <c r="C8" s="796"/>
      <c r="D8" s="4">
        <f>'Year 1 Operating Pro Forma'!E8</f>
        <v>0</v>
      </c>
      <c r="E8" s="4">
        <f>IF(D8="",0,(D8*$C$7)+D8)</f>
        <v>0</v>
      </c>
      <c r="F8" s="4">
        <f t="shared" ref="F8:R8" si="0">IF(E8="",0,(E8*$C$7)+E8)</f>
        <v>0</v>
      </c>
      <c r="G8" s="4">
        <f t="shared" si="0"/>
        <v>0</v>
      </c>
      <c r="H8" s="4">
        <f t="shared" si="0"/>
        <v>0</v>
      </c>
      <c r="I8" s="4">
        <f t="shared" si="0"/>
        <v>0</v>
      </c>
      <c r="J8" s="4">
        <f t="shared" si="0"/>
        <v>0</v>
      </c>
      <c r="K8" s="4">
        <f t="shared" si="0"/>
        <v>0</v>
      </c>
      <c r="L8" s="4">
        <f t="shared" si="0"/>
        <v>0</v>
      </c>
      <c r="M8" s="4">
        <f t="shared" si="0"/>
        <v>0</v>
      </c>
      <c r="N8" s="38">
        <f>IF(M8="",0,(M8*$C$7)+M8)</f>
        <v>0</v>
      </c>
      <c r="O8" s="38">
        <f t="shared" si="0"/>
        <v>0</v>
      </c>
      <c r="P8" s="38">
        <f t="shared" si="0"/>
        <v>0</v>
      </c>
      <c r="Q8" s="38">
        <f t="shared" si="0"/>
        <v>0</v>
      </c>
      <c r="R8" s="38">
        <f t="shared" si="0"/>
        <v>0</v>
      </c>
    </row>
    <row r="9" spans="1:18" x14ac:dyDescent="0.2">
      <c r="A9" s="663" t="s">
        <v>81</v>
      </c>
      <c r="B9" s="770"/>
      <c r="C9" s="664"/>
      <c r="D9" s="4">
        <f>'Year 1 Operating Pro Forma'!E9</f>
        <v>0</v>
      </c>
      <c r="E9" s="38">
        <f>D9*(1+$C$7)</f>
        <v>0</v>
      </c>
      <c r="F9" s="38">
        <f>E9*(1+$C$7)</f>
        <v>0</v>
      </c>
      <c r="G9" s="38">
        <f t="shared" ref="G9:R9" si="1">F9*(1+$C$7)</f>
        <v>0</v>
      </c>
      <c r="H9" s="38">
        <f t="shared" si="1"/>
        <v>0</v>
      </c>
      <c r="I9" s="38">
        <f t="shared" si="1"/>
        <v>0</v>
      </c>
      <c r="J9" s="38">
        <f t="shared" si="1"/>
        <v>0</v>
      </c>
      <c r="K9" s="38">
        <f t="shared" si="1"/>
        <v>0</v>
      </c>
      <c r="L9" s="38">
        <f t="shared" si="1"/>
        <v>0</v>
      </c>
      <c r="M9" s="38">
        <f t="shared" si="1"/>
        <v>0</v>
      </c>
      <c r="N9" s="38">
        <f t="shared" si="1"/>
        <v>0</v>
      </c>
      <c r="O9" s="38">
        <f t="shared" si="1"/>
        <v>0</v>
      </c>
      <c r="P9" s="38">
        <f t="shared" si="1"/>
        <v>0</v>
      </c>
      <c r="Q9" s="38">
        <f t="shared" si="1"/>
        <v>0</v>
      </c>
      <c r="R9" s="38">
        <f t="shared" si="1"/>
        <v>0</v>
      </c>
    </row>
    <row r="10" spans="1:18" x14ac:dyDescent="0.2">
      <c r="A10" s="65" t="s">
        <v>208</v>
      </c>
      <c r="B10" s="134" t="s">
        <v>155</v>
      </c>
      <c r="C10" s="144">
        <f>'Year 1 Operating Pro Forma'!C10</f>
        <v>0</v>
      </c>
      <c r="D10" s="4">
        <f>'Year 1 Operating Pro Forma'!E10</f>
        <v>0</v>
      </c>
      <c r="E10" s="4">
        <f t="shared" ref="E10:R10" si="2">-SUM(E8:E9)*$C$10</f>
        <v>0</v>
      </c>
      <c r="F10" s="4">
        <f t="shared" si="2"/>
        <v>0</v>
      </c>
      <c r="G10" s="4">
        <f t="shared" si="2"/>
        <v>0</v>
      </c>
      <c r="H10" s="4">
        <f t="shared" si="2"/>
        <v>0</v>
      </c>
      <c r="I10" s="4">
        <f t="shared" si="2"/>
        <v>0</v>
      </c>
      <c r="J10" s="4">
        <f t="shared" si="2"/>
        <v>0</v>
      </c>
      <c r="K10" s="4">
        <f t="shared" si="2"/>
        <v>0</v>
      </c>
      <c r="L10" s="4">
        <f t="shared" si="2"/>
        <v>0</v>
      </c>
      <c r="M10" s="4">
        <f t="shared" si="2"/>
        <v>0</v>
      </c>
      <c r="N10" s="4">
        <f t="shared" si="2"/>
        <v>0</v>
      </c>
      <c r="O10" s="4">
        <f t="shared" si="2"/>
        <v>0</v>
      </c>
      <c r="P10" s="4">
        <f t="shared" si="2"/>
        <v>0</v>
      </c>
      <c r="Q10" s="4">
        <f t="shared" si="2"/>
        <v>0</v>
      </c>
      <c r="R10" s="4">
        <f t="shared" si="2"/>
        <v>0</v>
      </c>
    </row>
    <row r="11" spans="1:18" x14ac:dyDescent="0.2">
      <c r="A11" s="689" t="s">
        <v>1149</v>
      </c>
      <c r="B11" s="795"/>
      <c r="C11" s="796"/>
      <c r="D11" s="4">
        <f>'15-Year Commercial Op Pro Forma'!G11</f>
        <v>0</v>
      </c>
      <c r="E11" s="4">
        <f>'15-Year Commercial Op Pro Forma'!H11</f>
        <v>0</v>
      </c>
      <c r="F11" s="4">
        <f>'15-Year Commercial Op Pro Forma'!I11</f>
        <v>0</v>
      </c>
      <c r="G11" s="4">
        <f>'15-Year Commercial Op Pro Forma'!J11</f>
        <v>0</v>
      </c>
      <c r="H11" s="4">
        <f>'15-Year Commercial Op Pro Forma'!K11</f>
        <v>0</v>
      </c>
      <c r="I11" s="4">
        <f>'15-Year Commercial Op Pro Forma'!L11</f>
        <v>0</v>
      </c>
      <c r="J11" s="4">
        <f>'15-Year Commercial Op Pro Forma'!M11</f>
        <v>0</v>
      </c>
      <c r="K11" s="4">
        <f>'15-Year Commercial Op Pro Forma'!N11</f>
        <v>0</v>
      </c>
      <c r="L11" s="4">
        <f>'15-Year Commercial Op Pro Forma'!O11</f>
        <v>0</v>
      </c>
      <c r="M11" s="4">
        <f>'15-Year Commercial Op Pro Forma'!P11</f>
        <v>0</v>
      </c>
      <c r="N11" s="4">
        <f>'15-Year Commercial Op Pro Forma'!Q11</f>
        <v>0</v>
      </c>
      <c r="O11" s="4">
        <f>'15-Year Commercial Op Pro Forma'!R11</f>
        <v>0</v>
      </c>
      <c r="P11" s="4">
        <f>'15-Year Commercial Op Pro Forma'!S11</f>
        <v>0</v>
      </c>
      <c r="Q11" s="4">
        <f>'15-Year Commercial Op Pro Forma'!T11</f>
        <v>0</v>
      </c>
      <c r="R11" s="4">
        <f>'15-Year Commercial Op Pro Forma'!U11</f>
        <v>0</v>
      </c>
    </row>
    <row r="12" spans="1:18" x14ac:dyDescent="0.2">
      <c r="A12" s="689" t="s">
        <v>16</v>
      </c>
      <c r="B12" s="795"/>
      <c r="C12" s="796"/>
      <c r="D12" s="4">
        <f>'Year 1 Operating Pro Forma'!E12</f>
        <v>0</v>
      </c>
      <c r="E12" s="4">
        <f>(D12*$C$7)+D12</f>
        <v>0</v>
      </c>
      <c r="F12" s="4">
        <f t="shared" ref="F12:R12" si="3">(E12*$C$7)+E12</f>
        <v>0</v>
      </c>
      <c r="G12" s="4">
        <f t="shared" si="3"/>
        <v>0</v>
      </c>
      <c r="H12" s="4">
        <f t="shared" si="3"/>
        <v>0</v>
      </c>
      <c r="I12" s="4">
        <f t="shared" si="3"/>
        <v>0</v>
      </c>
      <c r="J12" s="4">
        <f t="shared" si="3"/>
        <v>0</v>
      </c>
      <c r="K12" s="4">
        <f t="shared" si="3"/>
        <v>0</v>
      </c>
      <c r="L12" s="4">
        <f t="shared" si="3"/>
        <v>0</v>
      </c>
      <c r="M12" s="4">
        <f t="shared" si="3"/>
        <v>0</v>
      </c>
      <c r="N12" s="4">
        <f t="shared" si="3"/>
        <v>0</v>
      </c>
      <c r="O12" s="4">
        <f t="shared" si="3"/>
        <v>0</v>
      </c>
      <c r="P12" s="4">
        <f t="shared" si="3"/>
        <v>0</v>
      </c>
      <c r="Q12" s="4">
        <f t="shared" si="3"/>
        <v>0</v>
      </c>
      <c r="R12" s="4">
        <f t="shared" si="3"/>
        <v>0</v>
      </c>
    </row>
    <row r="13" spans="1:18" x14ac:dyDescent="0.2">
      <c r="A13" s="61" t="s">
        <v>153</v>
      </c>
      <c r="B13" s="663" t="str">
        <f>IF('Year 1 Operating Pro Forma'!B13:C13="","",'Year 1 Operating Pro Forma'!B13:C13)</f>
        <v/>
      </c>
      <c r="C13" s="664"/>
      <c r="D13" s="4">
        <f>'Year 1 Operating Pro Forma'!E13</f>
        <v>0</v>
      </c>
      <c r="E13" s="38">
        <f>(D13*$C$7)+D13</f>
        <v>0</v>
      </c>
      <c r="F13" s="38">
        <f t="shared" ref="F13:R13" si="4">(E13*$C$7)+E13</f>
        <v>0</v>
      </c>
      <c r="G13" s="38">
        <f t="shared" si="4"/>
        <v>0</v>
      </c>
      <c r="H13" s="38">
        <f t="shared" si="4"/>
        <v>0</v>
      </c>
      <c r="I13" s="38">
        <f t="shared" si="4"/>
        <v>0</v>
      </c>
      <c r="J13" s="38">
        <f t="shared" si="4"/>
        <v>0</v>
      </c>
      <c r="K13" s="38">
        <f t="shared" si="4"/>
        <v>0</v>
      </c>
      <c r="L13" s="38">
        <f t="shared" si="4"/>
        <v>0</v>
      </c>
      <c r="M13" s="38">
        <f>(L13*$C$7)+L13</f>
        <v>0</v>
      </c>
      <c r="N13" s="38">
        <f t="shared" si="4"/>
        <v>0</v>
      </c>
      <c r="O13" s="38">
        <f t="shared" si="4"/>
        <v>0</v>
      </c>
      <c r="P13" s="38">
        <f t="shared" si="4"/>
        <v>0</v>
      </c>
      <c r="Q13" s="38">
        <f t="shared" si="4"/>
        <v>0</v>
      </c>
      <c r="R13" s="38">
        <f t="shared" si="4"/>
        <v>0</v>
      </c>
    </row>
    <row r="14" spans="1:18" x14ac:dyDescent="0.2">
      <c r="A14" s="61" t="s">
        <v>153</v>
      </c>
      <c r="B14" s="663" t="str">
        <f>IF('Year 1 Operating Pro Forma'!B14:C14="","",'Year 1 Operating Pro Forma'!B14:C14)</f>
        <v/>
      </c>
      <c r="C14" s="664"/>
      <c r="D14" s="4">
        <f>'Year 1 Operating Pro Forma'!E14</f>
        <v>0</v>
      </c>
      <c r="E14" s="38">
        <f>(D14*$C$7)+D14</f>
        <v>0</v>
      </c>
      <c r="F14" s="38">
        <f>(E14*$C$7)+E14</f>
        <v>0</v>
      </c>
      <c r="G14" s="38">
        <f t="shared" ref="G14:R14" si="5">(F14*$C$7)+F14</f>
        <v>0</v>
      </c>
      <c r="H14" s="38">
        <f t="shared" si="5"/>
        <v>0</v>
      </c>
      <c r="I14" s="38">
        <f t="shared" si="5"/>
        <v>0</v>
      </c>
      <c r="J14" s="38">
        <f t="shared" si="5"/>
        <v>0</v>
      </c>
      <c r="K14" s="38">
        <f t="shared" si="5"/>
        <v>0</v>
      </c>
      <c r="L14" s="38">
        <f t="shared" si="5"/>
        <v>0</v>
      </c>
      <c r="M14" s="38">
        <f t="shared" si="5"/>
        <v>0</v>
      </c>
      <c r="N14" s="38">
        <f t="shared" si="5"/>
        <v>0</v>
      </c>
      <c r="O14" s="38">
        <f t="shared" si="5"/>
        <v>0</v>
      </c>
      <c r="P14" s="38">
        <f>(O14*$C$7)+O14</f>
        <v>0</v>
      </c>
      <c r="Q14" s="38">
        <f t="shared" si="5"/>
        <v>0</v>
      </c>
      <c r="R14" s="38">
        <f t="shared" si="5"/>
        <v>0</v>
      </c>
    </row>
    <row r="15" spans="1:18" x14ac:dyDescent="0.2">
      <c r="A15" s="783" t="s">
        <v>17</v>
      </c>
      <c r="B15" s="784"/>
      <c r="C15" s="797"/>
      <c r="D15" s="7">
        <f>'Year 1 Operating Pro Forma'!E15</f>
        <v>0</v>
      </c>
      <c r="E15" s="211">
        <f t="shared" ref="E15:R15" si="6">SUM(E8:E14)</f>
        <v>0</v>
      </c>
      <c r="F15" s="211">
        <f t="shared" si="6"/>
        <v>0</v>
      </c>
      <c r="G15" s="211">
        <f t="shared" si="6"/>
        <v>0</v>
      </c>
      <c r="H15" s="211">
        <f t="shared" si="6"/>
        <v>0</v>
      </c>
      <c r="I15" s="211">
        <f t="shared" si="6"/>
        <v>0</v>
      </c>
      <c r="J15" s="211">
        <f t="shared" si="6"/>
        <v>0</v>
      </c>
      <c r="K15" s="211">
        <f t="shared" si="6"/>
        <v>0</v>
      </c>
      <c r="L15" s="211">
        <f t="shared" si="6"/>
        <v>0</v>
      </c>
      <c r="M15" s="211">
        <f t="shared" si="6"/>
        <v>0</v>
      </c>
      <c r="N15" s="211">
        <f t="shared" si="6"/>
        <v>0</v>
      </c>
      <c r="O15" s="211">
        <f t="shared" si="6"/>
        <v>0</v>
      </c>
      <c r="P15" s="211">
        <f t="shared" si="6"/>
        <v>0</v>
      </c>
      <c r="Q15" s="211">
        <f t="shared" si="6"/>
        <v>0</v>
      </c>
      <c r="R15" s="211">
        <f t="shared" si="6"/>
        <v>0</v>
      </c>
    </row>
    <row r="16" spans="1:18" ht="12.75" customHeight="1" x14ac:dyDescent="0.2">
      <c r="A16" s="769"/>
      <c r="B16" s="769"/>
      <c r="C16" s="769"/>
      <c r="D16" s="769"/>
      <c r="E16" s="769"/>
      <c r="F16" s="769"/>
      <c r="G16" s="769"/>
      <c r="H16" s="769"/>
      <c r="I16" s="769"/>
      <c r="J16" s="769"/>
      <c r="K16" s="769"/>
      <c r="L16" s="769"/>
      <c r="M16" s="769"/>
      <c r="N16" s="743"/>
      <c r="O16" s="743"/>
      <c r="P16" s="743"/>
      <c r="Q16" s="743"/>
      <c r="R16" s="743"/>
    </row>
    <row r="17" spans="1:18" ht="12.75" customHeight="1" x14ac:dyDescent="0.2">
      <c r="A17" s="176" t="s">
        <v>74</v>
      </c>
      <c r="B17" s="122" t="s">
        <v>156</v>
      </c>
      <c r="C17" s="145">
        <f>'Year 1 Operating Pro Forma'!C17</f>
        <v>0</v>
      </c>
      <c r="D17" s="790"/>
      <c r="E17" s="791"/>
      <c r="F17" s="791"/>
      <c r="G17" s="791"/>
      <c r="H17" s="791"/>
      <c r="I17" s="791"/>
      <c r="J17" s="791"/>
      <c r="K17" s="791"/>
      <c r="L17" s="791"/>
      <c r="M17" s="791"/>
      <c r="N17" s="794"/>
      <c r="O17" s="794"/>
      <c r="P17" s="794"/>
      <c r="Q17" s="794"/>
      <c r="R17" s="794"/>
    </row>
    <row r="18" spans="1:18" x14ac:dyDescent="0.2">
      <c r="A18" s="64" t="s">
        <v>1141</v>
      </c>
      <c r="B18" s="134" t="s">
        <v>157</v>
      </c>
      <c r="C18" s="234" t="str">
        <f>'Year 1 Operating Pro Forma'!C18</f>
        <v/>
      </c>
      <c r="D18" s="70">
        <f>'Year 1 Operating Pro Forma'!E18</f>
        <v>0</v>
      </c>
      <c r="E18" s="356">
        <f t="shared" ref="E18:E25" si="7">(D18*$C$17)+D18</f>
        <v>0</v>
      </c>
      <c r="F18" s="356">
        <f t="shared" ref="F18:R18" si="8">(E18*$C$17)+E18</f>
        <v>0</v>
      </c>
      <c r="G18" s="356">
        <f t="shared" si="8"/>
        <v>0</v>
      </c>
      <c r="H18" s="356">
        <f t="shared" si="8"/>
        <v>0</v>
      </c>
      <c r="I18" s="356">
        <f t="shared" si="8"/>
        <v>0</v>
      </c>
      <c r="J18" s="356">
        <f t="shared" si="8"/>
        <v>0</v>
      </c>
      <c r="K18" s="356">
        <f t="shared" si="8"/>
        <v>0</v>
      </c>
      <c r="L18" s="356">
        <f t="shared" si="8"/>
        <v>0</v>
      </c>
      <c r="M18" s="356">
        <f t="shared" si="8"/>
        <v>0</v>
      </c>
      <c r="N18" s="356">
        <f t="shared" si="8"/>
        <v>0</v>
      </c>
      <c r="O18" s="356">
        <f t="shared" si="8"/>
        <v>0</v>
      </c>
      <c r="P18" s="356">
        <f t="shared" si="8"/>
        <v>0</v>
      </c>
      <c r="Q18" s="356">
        <f t="shared" si="8"/>
        <v>0</v>
      </c>
      <c r="R18" s="356">
        <f t="shared" si="8"/>
        <v>0</v>
      </c>
    </row>
    <row r="19" spans="1:18" x14ac:dyDescent="0.2">
      <c r="A19" s="689" t="s">
        <v>18</v>
      </c>
      <c r="B19" s="795"/>
      <c r="C19" s="795"/>
      <c r="D19" s="4">
        <f>'Year 1 Operating Pro Forma'!E19</f>
        <v>0</v>
      </c>
      <c r="E19" s="4">
        <f t="shared" si="7"/>
        <v>0</v>
      </c>
      <c r="F19" s="4">
        <f t="shared" ref="F19:R19" si="9">(E19*$C$17)+E19</f>
        <v>0</v>
      </c>
      <c r="G19" s="4">
        <f t="shared" si="9"/>
        <v>0</v>
      </c>
      <c r="H19" s="4">
        <f t="shared" si="9"/>
        <v>0</v>
      </c>
      <c r="I19" s="4">
        <f t="shared" si="9"/>
        <v>0</v>
      </c>
      <c r="J19" s="4">
        <f t="shared" si="9"/>
        <v>0</v>
      </c>
      <c r="K19" s="4">
        <f t="shared" si="9"/>
        <v>0</v>
      </c>
      <c r="L19" s="4">
        <f t="shared" si="9"/>
        <v>0</v>
      </c>
      <c r="M19" s="4">
        <f t="shared" si="9"/>
        <v>0</v>
      </c>
      <c r="N19" s="4">
        <f t="shared" si="9"/>
        <v>0</v>
      </c>
      <c r="O19" s="4">
        <f t="shared" si="9"/>
        <v>0</v>
      </c>
      <c r="P19" s="4">
        <f t="shared" si="9"/>
        <v>0</v>
      </c>
      <c r="Q19" s="4">
        <f t="shared" si="9"/>
        <v>0</v>
      </c>
      <c r="R19" s="4">
        <f t="shared" si="9"/>
        <v>0</v>
      </c>
    </row>
    <row r="20" spans="1:18" x14ac:dyDescent="0.2">
      <c r="A20" s="689" t="s">
        <v>19</v>
      </c>
      <c r="B20" s="795"/>
      <c r="C20" s="795"/>
      <c r="D20" s="4">
        <f>'Year 1 Operating Pro Forma'!E20</f>
        <v>0</v>
      </c>
      <c r="E20" s="4">
        <f t="shared" si="7"/>
        <v>0</v>
      </c>
      <c r="F20" s="4">
        <f t="shared" ref="F20:R20" si="10">(E20*$C$17)+E20</f>
        <v>0</v>
      </c>
      <c r="G20" s="4">
        <f t="shared" si="10"/>
        <v>0</v>
      </c>
      <c r="H20" s="4">
        <f t="shared" si="10"/>
        <v>0</v>
      </c>
      <c r="I20" s="4">
        <f t="shared" si="10"/>
        <v>0</v>
      </c>
      <c r="J20" s="4">
        <f t="shared" si="10"/>
        <v>0</v>
      </c>
      <c r="K20" s="4">
        <f t="shared" si="10"/>
        <v>0</v>
      </c>
      <c r="L20" s="4">
        <f t="shared" si="10"/>
        <v>0</v>
      </c>
      <c r="M20" s="4">
        <f t="shared" si="10"/>
        <v>0</v>
      </c>
      <c r="N20" s="4">
        <f t="shared" si="10"/>
        <v>0</v>
      </c>
      <c r="O20" s="4">
        <f t="shared" si="10"/>
        <v>0</v>
      </c>
      <c r="P20" s="4">
        <f t="shared" si="10"/>
        <v>0</v>
      </c>
      <c r="Q20" s="4">
        <f t="shared" si="10"/>
        <v>0</v>
      </c>
      <c r="R20" s="4">
        <f t="shared" si="10"/>
        <v>0</v>
      </c>
    </row>
    <row r="21" spans="1:18" x14ac:dyDescent="0.2">
      <c r="A21" s="689" t="s">
        <v>20</v>
      </c>
      <c r="B21" s="795"/>
      <c r="C21" s="795"/>
      <c r="D21" s="4">
        <f>'Year 1 Operating Pro Forma'!E21</f>
        <v>0</v>
      </c>
      <c r="E21" s="4">
        <f t="shared" si="7"/>
        <v>0</v>
      </c>
      <c r="F21" s="4">
        <f t="shared" ref="F21:R21" si="11">(E21*$C$17)+E21</f>
        <v>0</v>
      </c>
      <c r="G21" s="4">
        <f t="shared" si="11"/>
        <v>0</v>
      </c>
      <c r="H21" s="4">
        <f t="shared" si="11"/>
        <v>0</v>
      </c>
      <c r="I21" s="4">
        <f t="shared" si="11"/>
        <v>0</v>
      </c>
      <c r="J21" s="4">
        <f t="shared" si="11"/>
        <v>0</v>
      </c>
      <c r="K21" s="4">
        <f t="shared" si="11"/>
        <v>0</v>
      </c>
      <c r="L21" s="4">
        <f t="shared" si="11"/>
        <v>0</v>
      </c>
      <c r="M21" s="4">
        <f t="shared" si="11"/>
        <v>0</v>
      </c>
      <c r="N21" s="4">
        <f t="shared" si="11"/>
        <v>0</v>
      </c>
      <c r="O21" s="4">
        <f t="shared" si="11"/>
        <v>0</v>
      </c>
      <c r="P21" s="4">
        <f t="shared" si="11"/>
        <v>0</v>
      </c>
      <c r="Q21" s="4">
        <f t="shared" si="11"/>
        <v>0</v>
      </c>
      <c r="R21" s="4">
        <f t="shared" si="11"/>
        <v>0</v>
      </c>
    </row>
    <row r="22" spans="1:18" x14ac:dyDescent="0.2">
      <c r="A22" s="689" t="s">
        <v>21</v>
      </c>
      <c r="B22" s="795"/>
      <c r="C22" s="795"/>
      <c r="D22" s="4">
        <f>'Year 1 Operating Pro Forma'!E22</f>
        <v>0</v>
      </c>
      <c r="E22" s="4">
        <f t="shared" si="7"/>
        <v>0</v>
      </c>
      <c r="F22" s="4">
        <f t="shared" ref="F22:R22" si="12">(E22*$C$17)+E22</f>
        <v>0</v>
      </c>
      <c r="G22" s="4">
        <f t="shared" si="12"/>
        <v>0</v>
      </c>
      <c r="H22" s="4">
        <f t="shared" si="12"/>
        <v>0</v>
      </c>
      <c r="I22" s="4">
        <f t="shared" si="12"/>
        <v>0</v>
      </c>
      <c r="J22" s="4">
        <f t="shared" si="12"/>
        <v>0</v>
      </c>
      <c r="K22" s="4">
        <f t="shared" si="12"/>
        <v>0</v>
      </c>
      <c r="L22" s="4">
        <f t="shared" si="12"/>
        <v>0</v>
      </c>
      <c r="M22" s="4">
        <f t="shared" si="12"/>
        <v>0</v>
      </c>
      <c r="N22" s="4">
        <f t="shared" si="12"/>
        <v>0</v>
      </c>
      <c r="O22" s="4">
        <f t="shared" si="12"/>
        <v>0</v>
      </c>
      <c r="P22" s="4">
        <f t="shared" si="12"/>
        <v>0</v>
      </c>
      <c r="Q22" s="4">
        <f t="shared" si="12"/>
        <v>0</v>
      </c>
      <c r="R22" s="4">
        <f t="shared" si="12"/>
        <v>0</v>
      </c>
    </row>
    <row r="23" spans="1:18" x14ac:dyDescent="0.2">
      <c r="A23" s="689" t="s">
        <v>22</v>
      </c>
      <c r="B23" s="795"/>
      <c r="C23" s="795"/>
      <c r="D23" s="4">
        <f>'Year 1 Operating Pro Forma'!E23</f>
        <v>0</v>
      </c>
      <c r="E23" s="4">
        <f t="shared" si="7"/>
        <v>0</v>
      </c>
      <c r="F23" s="4">
        <f t="shared" ref="F23:R23" si="13">(E23*$C$17)+E23</f>
        <v>0</v>
      </c>
      <c r="G23" s="4">
        <f t="shared" si="13"/>
        <v>0</v>
      </c>
      <c r="H23" s="4">
        <f t="shared" si="13"/>
        <v>0</v>
      </c>
      <c r="I23" s="4">
        <f t="shared" si="13"/>
        <v>0</v>
      </c>
      <c r="J23" s="4">
        <f t="shared" si="13"/>
        <v>0</v>
      </c>
      <c r="K23" s="4">
        <f t="shared" si="13"/>
        <v>0</v>
      </c>
      <c r="L23" s="4">
        <f t="shared" si="13"/>
        <v>0</v>
      </c>
      <c r="M23" s="4">
        <f t="shared" si="13"/>
        <v>0</v>
      </c>
      <c r="N23" s="4">
        <f t="shared" si="13"/>
        <v>0</v>
      </c>
      <c r="O23" s="4">
        <f t="shared" si="13"/>
        <v>0</v>
      </c>
      <c r="P23" s="4">
        <f t="shared" si="13"/>
        <v>0</v>
      </c>
      <c r="Q23" s="4">
        <f t="shared" si="13"/>
        <v>0</v>
      </c>
      <c r="R23" s="4">
        <f t="shared" si="13"/>
        <v>0</v>
      </c>
    </row>
    <row r="24" spans="1:18" x14ac:dyDescent="0.2">
      <c r="A24" s="689" t="s">
        <v>23</v>
      </c>
      <c r="B24" s="795"/>
      <c r="C24" s="795"/>
      <c r="D24" s="4">
        <f>'Year 1 Operating Pro Forma'!E24</f>
        <v>0</v>
      </c>
      <c r="E24" s="4">
        <f t="shared" si="7"/>
        <v>0</v>
      </c>
      <c r="F24" s="4">
        <f t="shared" ref="F24:R24" si="14">(E24*$C$17)+E24</f>
        <v>0</v>
      </c>
      <c r="G24" s="4">
        <f t="shared" si="14"/>
        <v>0</v>
      </c>
      <c r="H24" s="4">
        <f t="shared" si="14"/>
        <v>0</v>
      </c>
      <c r="I24" s="4">
        <f t="shared" si="14"/>
        <v>0</v>
      </c>
      <c r="J24" s="4">
        <f t="shared" si="14"/>
        <v>0</v>
      </c>
      <c r="K24" s="4">
        <f t="shared" si="14"/>
        <v>0</v>
      </c>
      <c r="L24" s="4">
        <f t="shared" si="14"/>
        <v>0</v>
      </c>
      <c r="M24" s="4">
        <f t="shared" si="14"/>
        <v>0</v>
      </c>
      <c r="N24" s="4">
        <f t="shared" si="14"/>
        <v>0</v>
      </c>
      <c r="O24" s="4">
        <f t="shared" si="14"/>
        <v>0</v>
      </c>
      <c r="P24" s="4">
        <f t="shared" si="14"/>
        <v>0</v>
      </c>
      <c r="Q24" s="4">
        <f t="shared" si="14"/>
        <v>0</v>
      </c>
      <c r="R24" s="4">
        <f t="shared" si="14"/>
        <v>0</v>
      </c>
    </row>
    <row r="25" spans="1:18" x14ac:dyDescent="0.2">
      <c r="A25" s="689" t="s">
        <v>24</v>
      </c>
      <c r="B25" s="795"/>
      <c r="C25" s="795"/>
      <c r="D25" s="4">
        <f>'Year 1 Operating Pro Forma'!E25</f>
        <v>0</v>
      </c>
      <c r="E25" s="4">
        <f t="shared" si="7"/>
        <v>0</v>
      </c>
      <c r="F25" s="4">
        <f t="shared" ref="F25:R25" si="15">(E25*$C$17)+E25</f>
        <v>0</v>
      </c>
      <c r="G25" s="4">
        <f t="shared" si="15"/>
        <v>0</v>
      </c>
      <c r="H25" s="4">
        <f t="shared" si="15"/>
        <v>0</v>
      </c>
      <c r="I25" s="4">
        <f t="shared" si="15"/>
        <v>0</v>
      </c>
      <c r="J25" s="4">
        <f t="shared" si="15"/>
        <v>0</v>
      </c>
      <c r="K25" s="4">
        <f t="shared" si="15"/>
        <v>0</v>
      </c>
      <c r="L25" s="4">
        <f t="shared" si="15"/>
        <v>0</v>
      </c>
      <c r="M25" s="4">
        <f t="shared" si="15"/>
        <v>0</v>
      </c>
      <c r="N25" s="4">
        <f t="shared" si="15"/>
        <v>0</v>
      </c>
      <c r="O25" s="4">
        <f t="shared" si="15"/>
        <v>0</v>
      </c>
      <c r="P25" s="4">
        <f t="shared" si="15"/>
        <v>0</v>
      </c>
      <c r="Q25" s="4">
        <f t="shared" si="15"/>
        <v>0</v>
      </c>
      <c r="R25" s="4">
        <f t="shared" si="15"/>
        <v>0</v>
      </c>
    </row>
    <row r="26" spans="1:18" ht="15" customHeight="1" x14ac:dyDescent="0.2">
      <c r="A26" s="689" t="s">
        <v>25</v>
      </c>
      <c r="B26" s="795"/>
      <c r="C26" s="795"/>
      <c r="D26" s="4">
        <f>'Year 1 Operating Pro Forma'!E26</f>
        <v>0</v>
      </c>
      <c r="E26" s="4">
        <f t="shared" ref="E26:R26" si="16">(D26*$C$17)+D26</f>
        <v>0</v>
      </c>
      <c r="F26" s="4">
        <f t="shared" si="16"/>
        <v>0</v>
      </c>
      <c r="G26" s="4">
        <f t="shared" si="16"/>
        <v>0</v>
      </c>
      <c r="H26" s="4">
        <f t="shared" si="16"/>
        <v>0</v>
      </c>
      <c r="I26" s="4">
        <f t="shared" si="16"/>
        <v>0</v>
      </c>
      <c r="J26" s="4">
        <f t="shared" si="16"/>
        <v>0</v>
      </c>
      <c r="K26" s="4">
        <f t="shared" si="16"/>
        <v>0</v>
      </c>
      <c r="L26" s="4">
        <f t="shared" si="16"/>
        <v>0</v>
      </c>
      <c r="M26" s="4">
        <f t="shared" si="16"/>
        <v>0</v>
      </c>
      <c r="N26" s="4">
        <f t="shared" si="16"/>
        <v>0</v>
      </c>
      <c r="O26" s="4">
        <f t="shared" si="16"/>
        <v>0</v>
      </c>
      <c r="P26" s="4">
        <f t="shared" si="16"/>
        <v>0</v>
      </c>
      <c r="Q26" s="4">
        <f t="shared" si="16"/>
        <v>0</v>
      </c>
      <c r="R26" s="4">
        <f t="shared" si="16"/>
        <v>0</v>
      </c>
    </row>
    <row r="27" spans="1:18" x14ac:dyDescent="0.2">
      <c r="A27" s="689" t="s">
        <v>37</v>
      </c>
      <c r="B27" s="795"/>
      <c r="C27" s="795"/>
      <c r="D27" s="4">
        <f>'Year 1 Operating Pro Forma'!E27</f>
        <v>0</v>
      </c>
      <c r="E27" s="4">
        <f t="shared" ref="E27:R27" si="17">(D27*$C$17)+D27</f>
        <v>0</v>
      </c>
      <c r="F27" s="4">
        <f t="shared" si="17"/>
        <v>0</v>
      </c>
      <c r="G27" s="4">
        <f t="shared" si="17"/>
        <v>0</v>
      </c>
      <c r="H27" s="4">
        <f t="shared" si="17"/>
        <v>0</v>
      </c>
      <c r="I27" s="4">
        <f t="shared" si="17"/>
        <v>0</v>
      </c>
      <c r="J27" s="4">
        <f t="shared" si="17"/>
        <v>0</v>
      </c>
      <c r="K27" s="4">
        <f t="shared" si="17"/>
        <v>0</v>
      </c>
      <c r="L27" s="4">
        <f t="shared" si="17"/>
        <v>0</v>
      </c>
      <c r="M27" s="4">
        <f t="shared" si="17"/>
        <v>0</v>
      </c>
      <c r="N27" s="4">
        <f t="shared" si="17"/>
        <v>0</v>
      </c>
      <c r="O27" s="4">
        <f t="shared" si="17"/>
        <v>0</v>
      </c>
      <c r="P27" s="4">
        <f t="shared" si="17"/>
        <v>0</v>
      </c>
      <c r="Q27" s="4">
        <f t="shared" si="17"/>
        <v>0</v>
      </c>
      <c r="R27" s="4">
        <f t="shared" si="17"/>
        <v>0</v>
      </c>
    </row>
    <row r="28" spans="1:18" x14ac:dyDescent="0.2">
      <c r="A28" s="65" t="s">
        <v>26</v>
      </c>
      <c r="B28" s="134" t="s">
        <v>158</v>
      </c>
      <c r="C28" s="231" t="str">
        <f>'Year 1 Operating Pro Forma'!C28</f>
        <v/>
      </c>
      <c r="D28" s="4">
        <f>'Year 1 Operating Pro Forma'!E28</f>
        <v>0</v>
      </c>
      <c r="E28" s="12">
        <f>(D28*$C$17)+D28</f>
        <v>0</v>
      </c>
      <c r="F28" s="12">
        <f t="shared" ref="F28:R28" si="18">(E28*$C$17)+E28</f>
        <v>0</v>
      </c>
      <c r="G28" s="12">
        <f t="shared" si="18"/>
        <v>0</v>
      </c>
      <c r="H28" s="12">
        <f t="shared" si="18"/>
        <v>0</v>
      </c>
      <c r="I28" s="12">
        <f t="shared" si="18"/>
        <v>0</v>
      </c>
      <c r="J28" s="12">
        <f t="shared" si="18"/>
        <v>0</v>
      </c>
      <c r="K28" s="12">
        <f t="shared" si="18"/>
        <v>0</v>
      </c>
      <c r="L28" s="12">
        <f t="shared" si="18"/>
        <v>0</v>
      </c>
      <c r="M28" s="12">
        <f t="shared" si="18"/>
        <v>0</v>
      </c>
      <c r="N28" s="12">
        <f t="shared" si="18"/>
        <v>0</v>
      </c>
      <c r="O28" s="12">
        <f t="shared" si="18"/>
        <v>0</v>
      </c>
      <c r="P28" s="12">
        <f t="shared" si="18"/>
        <v>0</v>
      </c>
      <c r="Q28" s="12">
        <f t="shared" si="18"/>
        <v>0</v>
      </c>
      <c r="R28" s="12">
        <f t="shared" si="18"/>
        <v>0</v>
      </c>
    </row>
    <row r="29" spans="1:18" x14ac:dyDescent="0.2">
      <c r="A29" s="65" t="s">
        <v>27</v>
      </c>
      <c r="B29" s="134" t="s">
        <v>158</v>
      </c>
      <c r="C29" s="232" t="str">
        <f>'Year 1 Operating Pro Forma'!C29</f>
        <v/>
      </c>
      <c r="D29" s="4">
        <f>'Year 1 Operating Pro Forma'!E29</f>
        <v>0</v>
      </c>
      <c r="E29" s="12">
        <f>$D29</f>
        <v>0</v>
      </c>
      <c r="F29" s="12">
        <f t="shared" ref="F29:R29" si="19">$D29</f>
        <v>0</v>
      </c>
      <c r="G29" s="12">
        <f t="shared" si="19"/>
        <v>0</v>
      </c>
      <c r="H29" s="12">
        <f t="shared" si="19"/>
        <v>0</v>
      </c>
      <c r="I29" s="12">
        <f t="shared" si="19"/>
        <v>0</v>
      </c>
      <c r="J29" s="12">
        <f t="shared" si="19"/>
        <v>0</v>
      </c>
      <c r="K29" s="12">
        <f t="shared" si="19"/>
        <v>0</v>
      </c>
      <c r="L29" s="12">
        <f t="shared" si="19"/>
        <v>0</v>
      </c>
      <c r="M29" s="12">
        <f t="shared" si="19"/>
        <v>0</v>
      </c>
      <c r="N29" s="12">
        <f t="shared" si="19"/>
        <v>0</v>
      </c>
      <c r="O29" s="12">
        <f t="shared" si="19"/>
        <v>0</v>
      </c>
      <c r="P29" s="12">
        <f t="shared" si="19"/>
        <v>0</v>
      </c>
      <c r="Q29" s="12">
        <f t="shared" si="19"/>
        <v>0</v>
      </c>
      <c r="R29" s="12">
        <f t="shared" si="19"/>
        <v>0</v>
      </c>
    </row>
    <row r="30" spans="1:18" x14ac:dyDescent="0.2">
      <c r="A30" s="689" t="s">
        <v>28</v>
      </c>
      <c r="B30" s="795"/>
      <c r="C30" s="795"/>
      <c r="D30" s="4">
        <f>'Year 1 Operating Pro Forma'!E30</f>
        <v>0</v>
      </c>
      <c r="E30" s="356">
        <f t="shared" ref="E30:R30" si="20">(D30*$C$17)+D30</f>
        <v>0</v>
      </c>
      <c r="F30" s="356">
        <f t="shared" si="20"/>
        <v>0</v>
      </c>
      <c r="G30" s="356">
        <f t="shared" si="20"/>
        <v>0</v>
      </c>
      <c r="H30" s="356">
        <f t="shared" si="20"/>
        <v>0</v>
      </c>
      <c r="I30" s="356">
        <f t="shared" si="20"/>
        <v>0</v>
      </c>
      <c r="J30" s="356">
        <f t="shared" si="20"/>
        <v>0</v>
      </c>
      <c r="K30" s="356">
        <f t="shared" si="20"/>
        <v>0</v>
      </c>
      <c r="L30" s="356">
        <f t="shared" si="20"/>
        <v>0</v>
      </c>
      <c r="M30" s="356">
        <f t="shared" si="20"/>
        <v>0</v>
      </c>
      <c r="N30" s="356">
        <f t="shared" si="20"/>
        <v>0</v>
      </c>
      <c r="O30" s="356">
        <f t="shared" si="20"/>
        <v>0</v>
      </c>
      <c r="P30" s="356">
        <f t="shared" si="20"/>
        <v>0</v>
      </c>
      <c r="Q30" s="356">
        <f t="shared" si="20"/>
        <v>0</v>
      </c>
      <c r="R30" s="356">
        <f t="shared" si="20"/>
        <v>0</v>
      </c>
    </row>
    <row r="31" spans="1:18" x14ac:dyDescent="0.2">
      <c r="A31" s="689" t="s">
        <v>29</v>
      </c>
      <c r="B31" s="795"/>
      <c r="C31" s="795"/>
      <c r="D31" s="4">
        <f>'Year 1 Operating Pro Forma'!E31</f>
        <v>0</v>
      </c>
      <c r="E31" s="4">
        <f t="shared" ref="E31:R31" si="21">(D31*$C$17)+D31</f>
        <v>0</v>
      </c>
      <c r="F31" s="4">
        <f t="shared" si="21"/>
        <v>0</v>
      </c>
      <c r="G31" s="4">
        <f t="shared" si="21"/>
        <v>0</v>
      </c>
      <c r="H31" s="4">
        <f t="shared" si="21"/>
        <v>0</v>
      </c>
      <c r="I31" s="4">
        <f t="shared" si="21"/>
        <v>0</v>
      </c>
      <c r="J31" s="4">
        <f t="shared" si="21"/>
        <v>0</v>
      </c>
      <c r="K31" s="4">
        <f t="shared" si="21"/>
        <v>0</v>
      </c>
      <c r="L31" s="4">
        <f t="shared" si="21"/>
        <v>0</v>
      </c>
      <c r="M31" s="4">
        <f t="shared" si="21"/>
        <v>0</v>
      </c>
      <c r="N31" s="4">
        <f t="shared" si="21"/>
        <v>0</v>
      </c>
      <c r="O31" s="4">
        <f t="shared" si="21"/>
        <v>0</v>
      </c>
      <c r="P31" s="4">
        <f t="shared" si="21"/>
        <v>0</v>
      </c>
      <c r="Q31" s="4">
        <f t="shared" si="21"/>
        <v>0</v>
      </c>
      <c r="R31" s="4">
        <f t="shared" si="21"/>
        <v>0</v>
      </c>
    </row>
    <row r="32" spans="1:18" x14ac:dyDescent="0.2">
      <c r="A32" s="689" t="s">
        <v>36</v>
      </c>
      <c r="B32" s="795"/>
      <c r="C32" s="795"/>
      <c r="D32" s="4">
        <f>'Year 1 Operating Pro Forma'!E32</f>
        <v>0</v>
      </c>
      <c r="E32" s="12">
        <f>(D32*$C$17)+D32</f>
        <v>0</v>
      </c>
      <c r="F32" s="12">
        <f t="shared" ref="F32:R32" si="22">(E32*$C$17)+E32</f>
        <v>0</v>
      </c>
      <c r="G32" s="12">
        <f t="shared" si="22"/>
        <v>0</v>
      </c>
      <c r="H32" s="12">
        <f t="shared" si="22"/>
        <v>0</v>
      </c>
      <c r="I32" s="12">
        <f t="shared" si="22"/>
        <v>0</v>
      </c>
      <c r="J32" s="12">
        <f t="shared" si="22"/>
        <v>0</v>
      </c>
      <c r="K32" s="12">
        <f t="shared" si="22"/>
        <v>0</v>
      </c>
      <c r="L32" s="12">
        <f t="shared" si="22"/>
        <v>0</v>
      </c>
      <c r="M32" s="12">
        <f t="shared" si="22"/>
        <v>0</v>
      </c>
      <c r="N32" s="12">
        <f t="shared" si="22"/>
        <v>0</v>
      </c>
      <c r="O32" s="12">
        <f t="shared" si="22"/>
        <v>0</v>
      </c>
      <c r="P32" s="12">
        <f t="shared" si="22"/>
        <v>0</v>
      </c>
      <c r="Q32" s="12">
        <f t="shared" si="22"/>
        <v>0</v>
      </c>
      <c r="R32" s="12">
        <f t="shared" si="22"/>
        <v>0</v>
      </c>
    </row>
    <row r="33" spans="1:18" x14ac:dyDescent="0.2">
      <c r="A33" s="787" t="s">
        <v>320</v>
      </c>
      <c r="B33" s="788"/>
      <c r="C33" s="789"/>
      <c r="D33" s="4">
        <f>'Year 1 Operating Pro Forma'!E33</f>
        <v>0</v>
      </c>
      <c r="E33" s="38">
        <f>(D33*$C$17)+D33</f>
        <v>0</v>
      </c>
      <c r="F33" s="38">
        <f t="shared" ref="F33:R33" si="23">(E33*$C$17)+E33</f>
        <v>0</v>
      </c>
      <c r="G33" s="38">
        <f t="shared" si="23"/>
        <v>0</v>
      </c>
      <c r="H33" s="38">
        <f t="shared" si="23"/>
        <v>0</v>
      </c>
      <c r="I33" s="38">
        <f t="shared" si="23"/>
        <v>0</v>
      </c>
      <c r="J33" s="38">
        <f t="shared" si="23"/>
        <v>0</v>
      </c>
      <c r="K33" s="38">
        <f t="shared" si="23"/>
        <v>0</v>
      </c>
      <c r="L33" s="38">
        <f t="shared" si="23"/>
        <v>0</v>
      </c>
      <c r="M33" s="38">
        <f t="shared" si="23"/>
        <v>0</v>
      </c>
      <c r="N33" s="38">
        <f t="shared" si="23"/>
        <v>0</v>
      </c>
      <c r="O33" s="38">
        <f t="shared" si="23"/>
        <v>0</v>
      </c>
      <c r="P33" s="38">
        <f t="shared" si="23"/>
        <v>0</v>
      </c>
      <c r="Q33" s="38">
        <f t="shared" si="23"/>
        <v>0</v>
      </c>
      <c r="R33" s="38">
        <f t="shared" si="23"/>
        <v>0</v>
      </c>
    </row>
    <row r="34" spans="1:18" x14ac:dyDescent="0.2">
      <c r="A34" s="468" t="s">
        <v>1150</v>
      </c>
      <c r="B34" s="469"/>
      <c r="C34" s="470"/>
      <c r="D34" s="4">
        <f>IF('15-Year Commercial Op Pro Forma'!$U$4="Yes",0,'15-Year Commercial Op Pro Forma'!G31)</f>
        <v>0</v>
      </c>
      <c r="E34" s="4">
        <f>IF('15-Year Commercial Op Pro Forma'!$U$4="Yes",0,'15-Year Commercial Op Pro Forma'!H31)</f>
        <v>0</v>
      </c>
      <c r="F34" s="4">
        <f>IF('15-Year Commercial Op Pro Forma'!$U$4="Yes",0,'15-Year Commercial Op Pro Forma'!I31)</f>
        <v>0</v>
      </c>
      <c r="G34" s="4">
        <f>IF('15-Year Commercial Op Pro Forma'!$U$4="Yes",0,'15-Year Commercial Op Pro Forma'!J31)</f>
        <v>0</v>
      </c>
      <c r="H34" s="4">
        <f>IF('15-Year Commercial Op Pro Forma'!$U$4="Yes",0,'15-Year Commercial Op Pro Forma'!K31)</f>
        <v>0</v>
      </c>
      <c r="I34" s="4">
        <f>IF('15-Year Commercial Op Pro Forma'!$U$4="Yes",0,'15-Year Commercial Op Pro Forma'!L31)</f>
        <v>0</v>
      </c>
      <c r="J34" s="4">
        <f>IF('15-Year Commercial Op Pro Forma'!$U$4="Yes",0,'15-Year Commercial Op Pro Forma'!M31)</f>
        <v>0</v>
      </c>
      <c r="K34" s="4">
        <f>IF('15-Year Commercial Op Pro Forma'!$U$4="Yes",0,'15-Year Commercial Op Pro Forma'!N31)</f>
        <v>0</v>
      </c>
      <c r="L34" s="4">
        <f>IF('15-Year Commercial Op Pro Forma'!$U$4="Yes",0,'15-Year Commercial Op Pro Forma'!O31)</f>
        <v>0</v>
      </c>
      <c r="M34" s="4">
        <f>IF('15-Year Commercial Op Pro Forma'!$U$4="Yes",0,'15-Year Commercial Op Pro Forma'!P31)</f>
        <v>0</v>
      </c>
      <c r="N34" s="4">
        <f>IF('15-Year Commercial Op Pro Forma'!$U$4="Yes",0,'15-Year Commercial Op Pro Forma'!Q31)</f>
        <v>0</v>
      </c>
      <c r="O34" s="4">
        <f>IF('15-Year Commercial Op Pro Forma'!$U$4="Yes",0,'15-Year Commercial Op Pro Forma'!R31)</f>
        <v>0</v>
      </c>
      <c r="P34" s="4">
        <f>IF('15-Year Commercial Op Pro Forma'!$U$4="Yes",0,'15-Year Commercial Op Pro Forma'!S31)</f>
        <v>0</v>
      </c>
      <c r="Q34" s="4">
        <f>IF('15-Year Commercial Op Pro Forma'!$U$4="Yes",0,'15-Year Commercial Op Pro Forma'!T31)</f>
        <v>0</v>
      </c>
      <c r="R34" s="4">
        <f>IF('15-Year Commercial Op Pro Forma'!$U$4="Yes",0,'15-Year Commercial Op Pro Forma'!U31)</f>
        <v>0</v>
      </c>
    </row>
    <row r="35" spans="1:18" x14ac:dyDescent="0.2">
      <c r="A35" s="61" t="s">
        <v>153</v>
      </c>
      <c r="B35" s="663" t="str">
        <f>IF('Year 1 Operating Pro Forma'!B35="","",'Year 1 Operating Pro Forma'!B35)</f>
        <v/>
      </c>
      <c r="C35" s="664"/>
      <c r="D35" s="4">
        <f>'Year 1 Operating Pro Forma'!E35</f>
        <v>0</v>
      </c>
      <c r="E35" s="38">
        <f>(D35*$C$17)+D35</f>
        <v>0</v>
      </c>
      <c r="F35" s="38">
        <f t="shared" ref="F35:R35" si="24">(E35*$C$17)+E35</f>
        <v>0</v>
      </c>
      <c r="G35" s="38">
        <f t="shared" si="24"/>
        <v>0</v>
      </c>
      <c r="H35" s="38">
        <f t="shared" si="24"/>
        <v>0</v>
      </c>
      <c r="I35" s="38">
        <f t="shared" si="24"/>
        <v>0</v>
      </c>
      <c r="J35" s="38">
        <f t="shared" si="24"/>
        <v>0</v>
      </c>
      <c r="K35" s="38">
        <f t="shared" si="24"/>
        <v>0</v>
      </c>
      <c r="L35" s="38">
        <f t="shared" si="24"/>
        <v>0</v>
      </c>
      <c r="M35" s="38">
        <f t="shared" si="24"/>
        <v>0</v>
      </c>
      <c r="N35" s="38">
        <f t="shared" si="24"/>
        <v>0</v>
      </c>
      <c r="O35" s="38">
        <f t="shared" si="24"/>
        <v>0</v>
      </c>
      <c r="P35" s="38">
        <f t="shared" si="24"/>
        <v>0</v>
      </c>
      <c r="Q35" s="38">
        <f t="shared" si="24"/>
        <v>0</v>
      </c>
      <c r="R35" s="38">
        <f t="shared" si="24"/>
        <v>0</v>
      </c>
    </row>
    <row r="36" spans="1:18" x14ac:dyDescent="0.2">
      <c r="A36" s="61" t="s">
        <v>153</v>
      </c>
      <c r="B36" s="663" t="str">
        <f>IF('Year 1 Operating Pro Forma'!B36="","",'Year 1 Operating Pro Forma'!B36)</f>
        <v/>
      </c>
      <c r="C36" s="664"/>
      <c r="D36" s="4">
        <f>'Year 1 Operating Pro Forma'!E36</f>
        <v>0</v>
      </c>
      <c r="E36" s="38">
        <f t="shared" ref="E36:R36" si="25">(D36*$C$17)+D36</f>
        <v>0</v>
      </c>
      <c r="F36" s="38">
        <f t="shared" si="25"/>
        <v>0</v>
      </c>
      <c r="G36" s="38">
        <f t="shared" si="25"/>
        <v>0</v>
      </c>
      <c r="H36" s="38">
        <f t="shared" si="25"/>
        <v>0</v>
      </c>
      <c r="I36" s="38">
        <f t="shared" si="25"/>
        <v>0</v>
      </c>
      <c r="J36" s="38">
        <f t="shared" si="25"/>
        <v>0</v>
      </c>
      <c r="K36" s="38">
        <f t="shared" si="25"/>
        <v>0</v>
      </c>
      <c r="L36" s="38">
        <f t="shared" si="25"/>
        <v>0</v>
      </c>
      <c r="M36" s="38">
        <f t="shared" si="25"/>
        <v>0</v>
      </c>
      <c r="N36" s="38">
        <f t="shared" si="25"/>
        <v>0</v>
      </c>
      <c r="O36" s="38">
        <f t="shared" si="25"/>
        <v>0</v>
      </c>
      <c r="P36" s="38">
        <f t="shared" si="25"/>
        <v>0</v>
      </c>
      <c r="Q36" s="38">
        <f t="shared" si="25"/>
        <v>0</v>
      </c>
      <c r="R36" s="38">
        <f t="shared" si="25"/>
        <v>0</v>
      </c>
    </row>
    <row r="37" spans="1:18" x14ac:dyDescent="0.2">
      <c r="A37" s="61" t="s">
        <v>153</v>
      </c>
      <c r="B37" s="663" t="str">
        <f>IF('Year 1 Operating Pro Forma'!B37="","",'Year 1 Operating Pro Forma'!B37)</f>
        <v/>
      </c>
      <c r="C37" s="664"/>
      <c r="D37" s="4">
        <f>'Year 1 Operating Pro Forma'!E37</f>
        <v>0</v>
      </c>
      <c r="E37" s="38">
        <f t="shared" ref="E37:R37" si="26">(D37*$C$17)+D37</f>
        <v>0</v>
      </c>
      <c r="F37" s="38">
        <f t="shared" si="26"/>
        <v>0</v>
      </c>
      <c r="G37" s="38">
        <f t="shared" si="26"/>
        <v>0</v>
      </c>
      <c r="H37" s="38">
        <f t="shared" si="26"/>
        <v>0</v>
      </c>
      <c r="I37" s="38">
        <f t="shared" si="26"/>
        <v>0</v>
      </c>
      <c r="J37" s="38">
        <f t="shared" si="26"/>
        <v>0</v>
      </c>
      <c r="K37" s="38">
        <f t="shared" si="26"/>
        <v>0</v>
      </c>
      <c r="L37" s="38">
        <f t="shared" si="26"/>
        <v>0</v>
      </c>
      <c r="M37" s="38">
        <f t="shared" si="26"/>
        <v>0</v>
      </c>
      <c r="N37" s="38">
        <f t="shared" si="26"/>
        <v>0</v>
      </c>
      <c r="O37" s="38">
        <f t="shared" si="26"/>
        <v>0</v>
      </c>
      <c r="P37" s="38">
        <f t="shared" si="26"/>
        <v>0</v>
      </c>
      <c r="Q37" s="38">
        <f t="shared" si="26"/>
        <v>0</v>
      </c>
      <c r="R37" s="38">
        <f t="shared" si="26"/>
        <v>0</v>
      </c>
    </row>
    <row r="38" spans="1:18" x14ac:dyDescent="0.2">
      <c r="A38" s="66" t="s">
        <v>30</v>
      </c>
      <c r="B38" s="142" t="s">
        <v>159</v>
      </c>
      <c r="C38" s="233" t="str">
        <f>'Year 1 Operating Pro Forma'!C38</f>
        <v/>
      </c>
      <c r="D38" s="36">
        <f>'Year 1 Operating Pro Forma'!E38</f>
        <v>0</v>
      </c>
      <c r="E38" s="5">
        <f t="shared" ref="E38:R38" si="27">SUM(E18:E37)</f>
        <v>0</v>
      </c>
      <c r="F38" s="5">
        <f t="shared" si="27"/>
        <v>0</v>
      </c>
      <c r="G38" s="5">
        <f t="shared" si="27"/>
        <v>0</v>
      </c>
      <c r="H38" s="5">
        <f t="shared" si="27"/>
        <v>0</v>
      </c>
      <c r="I38" s="5">
        <f t="shared" si="27"/>
        <v>0</v>
      </c>
      <c r="J38" s="5">
        <f t="shared" si="27"/>
        <v>0</v>
      </c>
      <c r="K38" s="5">
        <f t="shared" si="27"/>
        <v>0</v>
      </c>
      <c r="L38" s="5">
        <f t="shared" si="27"/>
        <v>0</v>
      </c>
      <c r="M38" s="5">
        <f t="shared" si="27"/>
        <v>0</v>
      </c>
      <c r="N38" s="5">
        <f t="shared" si="27"/>
        <v>0</v>
      </c>
      <c r="O38" s="5">
        <f t="shared" si="27"/>
        <v>0</v>
      </c>
      <c r="P38" s="5">
        <f t="shared" si="27"/>
        <v>0</v>
      </c>
      <c r="Q38" s="5">
        <f t="shared" si="27"/>
        <v>0</v>
      </c>
      <c r="R38" s="5">
        <f t="shared" si="27"/>
        <v>0</v>
      </c>
    </row>
    <row r="39" spans="1:18" x14ac:dyDescent="0.2">
      <c r="A39" s="783" t="s">
        <v>31</v>
      </c>
      <c r="B39" s="784"/>
      <c r="C39" s="784"/>
      <c r="D39" s="36">
        <f>'Year 1 Operating Pro Forma'!E39</f>
        <v>0</v>
      </c>
      <c r="E39" s="5">
        <f t="shared" ref="E39:R39" si="28">+E15-E38</f>
        <v>0</v>
      </c>
      <c r="F39" s="5">
        <f t="shared" si="28"/>
        <v>0</v>
      </c>
      <c r="G39" s="5">
        <f t="shared" si="28"/>
        <v>0</v>
      </c>
      <c r="H39" s="5">
        <f t="shared" si="28"/>
        <v>0</v>
      </c>
      <c r="I39" s="5">
        <f t="shared" si="28"/>
        <v>0</v>
      </c>
      <c r="J39" s="5">
        <f t="shared" si="28"/>
        <v>0</v>
      </c>
      <c r="K39" s="5">
        <f t="shared" si="28"/>
        <v>0</v>
      </c>
      <c r="L39" s="5">
        <f t="shared" si="28"/>
        <v>0</v>
      </c>
      <c r="M39" s="5">
        <f t="shared" si="28"/>
        <v>0</v>
      </c>
      <c r="N39" s="5">
        <f t="shared" si="28"/>
        <v>0</v>
      </c>
      <c r="O39" s="5">
        <f t="shared" si="28"/>
        <v>0</v>
      </c>
      <c r="P39" s="5">
        <f t="shared" si="28"/>
        <v>0</v>
      </c>
      <c r="Q39" s="5">
        <f t="shared" si="28"/>
        <v>0</v>
      </c>
      <c r="R39" s="5">
        <f t="shared" si="28"/>
        <v>0</v>
      </c>
    </row>
    <row r="40" spans="1:18" x14ac:dyDescent="0.2">
      <c r="A40" s="783" t="s">
        <v>105</v>
      </c>
      <c r="B40" s="784"/>
      <c r="C40" s="784"/>
      <c r="D40" s="36">
        <f>'Sources of Funds'!D56</f>
        <v>0</v>
      </c>
      <c r="E40" s="39">
        <f>+D40</f>
        <v>0</v>
      </c>
      <c r="F40" s="39">
        <f t="shared" ref="F40:R40" si="29">+E40</f>
        <v>0</v>
      </c>
      <c r="G40" s="39">
        <f t="shared" si="29"/>
        <v>0</v>
      </c>
      <c r="H40" s="39">
        <f t="shared" si="29"/>
        <v>0</v>
      </c>
      <c r="I40" s="39">
        <f t="shared" si="29"/>
        <v>0</v>
      </c>
      <c r="J40" s="39">
        <f t="shared" si="29"/>
        <v>0</v>
      </c>
      <c r="K40" s="39">
        <f t="shared" si="29"/>
        <v>0</v>
      </c>
      <c r="L40" s="39">
        <f t="shared" si="29"/>
        <v>0</v>
      </c>
      <c r="M40" s="39">
        <f t="shared" si="29"/>
        <v>0</v>
      </c>
      <c r="N40" s="39">
        <f t="shared" si="29"/>
        <v>0</v>
      </c>
      <c r="O40" s="39">
        <f t="shared" si="29"/>
        <v>0</v>
      </c>
      <c r="P40" s="39">
        <f t="shared" si="29"/>
        <v>0</v>
      </c>
      <c r="Q40" s="39">
        <f t="shared" si="29"/>
        <v>0</v>
      </c>
      <c r="R40" s="39">
        <f t="shared" si="29"/>
        <v>0</v>
      </c>
    </row>
    <row r="41" spans="1:18" x14ac:dyDescent="0.2">
      <c r="A41" s="783" t="s">
        <v>32</v>
      </c>
      <c r="B41" s="784"/>
      <c r="C41" s="784"/>
      <c r="D41" s="125">
        <f>'Year 1 Operating Pro Forma'!E41</f>
        <v>0</v>
      </c>
      <c r="E41" s="6">
        <f t="shared" ref="E41:R41" si="30">IF(E40&gt;0,(E39/E40),0)</f>
        <v>0</v>
      </c>
      <c r="F41" s="6">
        <f t="shared" si="30"/>
        <v>0</v>
      </c>
      <c r="G41" s="6">
        <f t="shared" si="30"/>
        <v>0</v>
      </c>
      <c r="H41" s="6">
        <f t="shared" si="30"/>
        <v>0</v>
      </c>
      <c r="I41" s="6">
        <f t="shared" si="30"/>
        <v>0</v>
      </c>
      <c r="J41" s="6">
        <f t="shared" si="30"/>
        <v>0</v>
      </c>
      <c r="K41" s="6">
        <f t="shared" si="30"/>
        <v>0</v>
      </c>
      <c r="L41" s="6">
        <f t="shared" si="30"/>
        <v>0</v>
      </c>
      <c r="M41" s="6">
        <f t="shared" si="30"/>
        <v>0</v>
      </c>
      <c r="N41" s="6">
        <f t="shared" si="30"/>
        <v>0</v>
      </c>
      <c r="O41" s="6">
        <f t="shared" si="30"/>
        <v>0</v>
      </c>
      <c r="P41" s="6">
        <f t="shared" si="30"/>
        <v>0</v>
      </c>
      <c r="Q41" s="6">
        <f t="shared" si="30"/>
        <v>0</v>
      </c>
      <c r="R41" s="6">
        <f t="shared" si="30"/>
        <v>0</v>
      </c>
    </row>
    <row r="42" spans="1:18" x14ac:dyDescent="0.2">
      <c r="A42" s="783" t="s">
        <v>33</v>
      </c>
      <c r="B42" s="784"/>
      <c r="C42" s="784"/>
      <c r="D42" s="36">
        <f>'Year 1 Operating Pro Forma'!E42</f>
        <v>0</v>
      </c>
      <c r="E42" s="5">
        <f t="shared" ref="E42:R42" si="31">+E39-E40</f>
        <v>0</v>
      </c>
      <c r="F42" s="5">
        <f t="shared" si="31"/>
        <v>0</v>
      </c>
      <c r="G42" s="5">
        <f t="shared" si="31"/>
        <v>0</v>
      </c>
      <c r="H42" s="5">
        <f t="shared" si="31"/>
        <v>0</v>
      </c>
      <c r="I42" s="5">
        <f t="shared" si="31"/>
        <v>0</v>
      </c>
      <c r="J42" s="5">
        <f t="shared" si="31"/>
        <v>0</v>
      </c>
      <c r="K42" s="5">
        <f t="shared" si="31"/>
        <v>0</v>
      </c>
      <c r="L42" s="5">
        <f t="shared" si="31"/>
        <v>0</v>
      </c>
      <c r="M42" s="7">
        <f t="shared" si="31"/>
        <v>0</v>
      </c>
      <c r="N42" s="5">
        <f t="shared" si="31"/>
        <v>0</v>
      </c>
      <c r="O42" s="5">
        <f t="shared" si="31"/>
        <v>0</v>
      </c>
      <c r="P42" s="5">
        <f t="shared" si="31"/>
        <v>0</v>
      </c>
      <c r="Q42" s="5">
        <f t="shared" si="31"/>
        <v>0</v>
      </c>
      <c r="R42" s="5">
        <f t="shared" si="31"/>
        <v>0</v>
      </c>
    </row>
    <row r="43" spans="1:18" x14ac:dyDescent="0.2">
      <c r="A43" s="66" t="s">
        <v>161</v>
      </c>
      <c r="B43" s="663" t="str">
        <f>IF('Year 1 Operating Pro Forma'!B43="","",'Year 1 Operating Pro Forma'!B43)</f>
        <v/>
      </c>
      <c r="C43" s="664"/>
      <c r="D43" s="28">
        <f>'Year 1 Operating Pro Forma'!E43</f>
        <v>0</v>
      </c>
      <c r="E43" s="430"/>
      <c r="F43" s="430"/>
      <c r="G43" s="430"/>
      <c r="H43" s="430"/>
      <c r="I43" s="430"/>
      <c r="J43" s="430"/>
      <c r="K43" s="430"/>
      <c r="L43" s="430"/>
      <c r="M43" s="430"/>
      <c r="N43" s="430"/>
      <c r="O43" s="430"/>
      <c r="P43" s="430"/>
      <c r="Q43" s="430"/>
      <c r="R43" s="430"/>
    </row>
    <row r="44" spans="1:18" x14ac:dyDescent="0.2">
      <c r="A44" s="66" t="s">
        <v>161</v>
      </c>
      <c r="B44" s="663" t="str">
        <f>IF('Year 1 Operating Pro Forma'!B44="","",'Year 1 Operating Pro Forma'!B44)</f>
        <v/>
      </c>
      <c r="C44" s="664"/>
      <c r="D44" s="28">
        <f>'Year 1 Operating Pro Forma'!E44</f>
        <v>0</v>
      </c>
      <c r="E44" s="430"/>
      <c r="F44" s="430"/>
      <c r="G44" s="430"/>
      <c r="H44" s="430"/>
      <c r="I44" s="430"/>
      <c r="J44" s="430"/>
      <c r="K44" s="430"/>
      <c r="L44" s="430"/>
      <c r="M44" s="430"/>
      <c r="N44" s="430"/>
      <c r="O44" s="430"/>
      <c r="P44" s="430"/>
      <c r="Q44" s="430"/>
      <c r="R44" s="430"/>
    </row>
    <row r="45" spans="1:18" ht="12" customHeight="1" x14ac:dyDescent="0.2">
      <c r="A45" s="67" t="s">
        <v>160</v>
      </c>
      <c r="B45" s="663" t="str">
        <f>IF('Year 1 Operating Pro Forma'!B45="","",'Year 1 Operating Pro Forma'!B45)</f>
        <v/>
      </c>
      <c r="C45" s="664"/>
      <c r="D45" s="28">
        <f>'Year 1 Operating Pro Forma'!E45</f>
        <v>0</v>
      </c>
      <c r="E45" s="430"/>
      <c r="F45" s="430"/>
      <c r="G45" s="430"/>
      <c r="H45" s="430"/>
      <c r="I45" s="430"/>
      <c r="J45" s="430"/>
      <c r="K45" s="430"/>
      <c r="L45" s="430"/>
      <c r="M45" s="430"/>
      <c r="N45" s="430"/>
      <c r="O45" s="430"/>
      <c r="P45" s="430"/>
      <c r="Q45" s="430"/>
      <c r="R45" s="430"/>
    </row>
    <row r="46" spans="1:18" ht="12" customHeight="1" x14ac:dyDescent="0.2">
      <c r="A46" s="67" t="s">
        <v>160</v>
      </c>
      <c r="B46" s="663" t="str">
        <f>IF('Year 1 Operating Pro Forma'!B46="","",'Year 1 Operating Pro Forma'!B46)</f>
        <v/>
      </c>
      <c r="C46" s="664"/>
      <c r="D46" s="28">
        <f>'Year 1 Operating Pro Forma'!E46</f>
        <v>0</v>
      </c>
      <c r="E46" s="430"/>
      <c r="F46" s="430"/>
      <c r="G46" s="430"/>
      <c r="H46" s="430"/>
      <c r="I46" s="430"/>
      <c r="J46" s="430"/>
      <c r="K46" s="430"/>
      <c r="L46" s="430"/>
      <c r="M46" s="430"/>
      <c r="N46" s="430"/>
      <c r="O46" s="430"/>
      <c r="P46" s="430"/>
      <c r="Q46" s="430"/>
      <c r="R46" s="430"/>
    </row>
    <row r="47" spans="1:18" ht="12" customHeight="1" x14ac:dyDescent="0.2">
      <c r="A47" s="67" t="s">
        <v>160</v>
      </c>
      <c r="B47" s="663" t="str">
        <f>IF('Year 1 Operating Pro Forma'!B47="","",'Year 1 Operating Pro Forma'!B47)</f>
        <v/>
      </c>
      <c r="C47" s="664"/>
      <c r="D47" s="28">
        <f>'Year 1 Operating Pro Forma'!E47</f>
        <v>0</v>
      </c>
      <c r="E47" s="430"/>
      <c r="F47" s="430"/>
      <c r="G47" s="430"/>
      <c r="H47" s="430"/>
      <c r="I47" s="430"/>
      <c r="J47" s="430"/>
      <c r="K47" s="430"/>
      <c r="L47" s="430"/>
      <c r="M47" s="430"/>
      <c r="N47" s="430"/>
      <c r="O47" s="430"/>
      <c r="P47" s="430"/>
      <c r="Q47" s="430"/>
      <c r="R47" s="430"/>
    </row>
    <row r="48" spans="1:18" x14ac:dyDescent="0.2">
      <c r="A48" s="67" t="s">
        <v>34</v>
      </c>
      <c r="B48" s="124"/>
      <c r="C48" s="124"/>
      <c r="D48" s="36">
        <f>'Year 1 Operating Pro Forma'!E48</f>
        <v>0</v>
      </c>
      <c r="E48" s="5">
        <f>+E42+E43+E44-E45-E46-E47</f>
        <v>0</v>
      </c>
      <c r="F48" s="5">
        <f t="shared" ref="F48:R48" si="32">+F42+F43+F44-F45-F46-F47</f>
        <v>0</v>
      </c>
      <c r="G48" s="5">
        <f t="shared" si="32"/>
        <v>0</v>
      </c>
      <c r="H48" s="5">
        <f t="shared" si="32"/>
        <v>0</v>
      </c>
      <c r="I48" s="5">
        <f t="shared" si="32"/>
        <v>0</v>
      </c>
      <c r="J48" s="5">
        <f t="shared" si="32"/>
        <v>0</v>
      </c>
      <c r="K48" s="5">
        <f t="shared" si="32"/>
        <v>0</v>
      </c>
      <c r="L48" s="5">
        <f t="shared" si="32"/>
        <v>0</v>
      </c>
      <c r="M48" s="5">
        <f t="shared" si="32"/>
        <v>0</v>
      </c>
      <c r="N48" s="5">
        <f t="shared" si="32"/>
        <v>0</v>
      </c>
      <c r="O48" s="5">
        <f t="shared" si="32"/>
        <v>0</v>
      </c>
      <c r="P48" s="5">
        <f t="shared" si="32"/>
        <v>0</v>
      </c>
      <c r="Q48" s="5">
        <f t="shared" si="32"/>
        <v>0</v>
      </c>
      <c r="R48" s="5">
        <f t="shared" si="32"/>
        <v>0</v>
      </c>
    </row>
    <row r="49" spans="1:7" ht="10.15" customHeight="1" x14ac:dyDescent="0.2">
      <c r="F49" s="2"/>
      <c r="G49" s="35"/>
    </row>
    <row r="50" spans="1:7" x14ac:dyDescent="0.2">
      <c r="A50" s="359" t="s">
        <v>299</v>
      </c>
    </row>
    <row r="51" spans="1:7" x14ac:dyDescent="0.2">
      <c r="A51" s="363" t="s">
        <v>301</v>
      </c>
    </row>
    <row r="52" spans="1:7" x14ac:dyDescent="0.2">
      <c r="A52" s="363" t="s">
        <v>300</v>
      </c>
    </row>
    <row r="53" spans="1:7" x14ac:dyDescent="0.2">
      <c r="A53" s="361"/>
    </row>
    <row r="54" spans="1:7" x14ac:dyDescent="0.2"/>
  </sheetData>
  <sheetProtection password="EAB6" sheet="1" objects="1" scenarios="1" formatCells="0" formatColumns="0" formatRows="0"/>
  <mergeCells count="42">
    <mergeCell ref="N1:R1"/>
    <mergeCell ref="A2:M2"/>
    <mergeCell ref="H5:M5"/>
    <mergeCell ref="N5:R5"/>
    <mergeCell ref="N2:R2"/>
    <mergeCell ref="A1:M1"/>
    <mergeCell ref="B44:C44"/>
    <mergeCell ref="A33:C33"/>
    <mergeCell ref="B45:C45"/>
    <mergeCell ref="B47:C47"/>
    <mergeCell ref="A22:C22"/>
    <mergeCell ref="A40:C40"/>
    <mergeCell ref="A41:C41"/>
    <mergeCell ref="A42:C42"/>
    <mergeCell ref="A23:C23"/>
    <mergeCell ref="A24:C24"/>
    <mergeCell ref="A25:C25"/>
    <mergeCell ref="B46:C46"/>
    <mergeCell ref="D17:M17"/>
    <mergeCell ref="A21:C21"/>
    <mergeCell ref="A15:C15"/>
    <mergeCell ref="A20:C20"/>
    <mergeCell ref="A12:C12"/>
    <mergeCell ref="B13:C13"/>
    <mergeCell ref="B14:C14"/>
    <mergeCell ref="A19:C19"/>
    <mergeCell ref="N16:R17"/>
    <mergeCell ref="A9:C9"/>
    <mergeCell ref="B5:C5"/>
    <mergeCell ref="A8:C8"/>
    <mergeCell ref="B43:C43"/>
    <mergeCell ref="A39:C39"/>
    <mergeCell ref="B35:C35"/>
    <mergeCell ref="B36:C36"/>
    <mergeCell ref="A32:C32"/>
    <mergeCell ref="B37:C37"/>
    <mergeCell ref="A11:C11"/>
    <mergeCell ref="A27:C27"/>
    <mergeCell ref="A30:C30"/>
    <mergeCell ref="A31:C31"/>
    <mergeCell ref="A26:C26"/>
    <mergeCell ref="A16:M16"/>
  </mergeCells>
  <phoneticPr fontId="23" type="noConversion"/>
  <pageMargins left="0.25" right="0.25" top="0.25" bottom="0.25" header="0.25" footer="0.25"/>
  <pageSetup scale="70" orientation="landscape" r:id="rId1"/>
  <headerFooter alignWithMargins="0"/>
  <colBreaks count="1" manualBreakCount="1">
    <brk id="13" max="48" man="1"/>
  </colBreaks>
  <ignoredErrors>
    <ignoredError sqref="F13 G13:R14 F28:R28 F32:R33 E35:E37 N8:R8 E14 F40:R40 F36:R37 F35:Q3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49"/>
  <sheetViews>
    <sheetView workbookViewId="0">
      <selection activeCell="A11" sqref="A11:E11"/>
    </sheetView>
  </sheetViews>
  <sheetFormatPr defaultColWidth="0" defaultRowHeight="12.75" customHeight="1" zeroHeight="1" x14ac:dyDescent="0.2"/>
  <cols>
    <col min="1" max="1" width="2.42578125" customWidth="1"/>
    <col min="2" max="2" width="20.140625" customWidth="1"/>
    <col min="3" max="3" width="14.5703125" customWidth="1"/>
    <col min="4" max="4" width="17.140625" customWidth="1"/>
    <col min="5" max="5" width="14.7109375" customWidth="1"/>
    <col min="6" max="6" width="13.5703125" customWidth="1"/>
    <col min="7" max="7" width="12" customWidth="1"/>
    <col min="8" max="21" width="11.140625" customWidth="1"/>
    <col min="22" max="22" width="3" customWidth="1"/>
    <col min="23" max="16384" width="9.140625" hidden="1"/>
  </cols>
  <sheetData>
    <row r="1" spans="1:24" ht="19.5" customHeight="1" x14ac:dyDescent="0.2">
      <c r="A1" s="828" t="s">
        <v>1132</v>
      </c>
      <c r="B1" s="828"/>
      <c r="C1" s="828"/>
      <c r="D1" s="828"/>
      <c r="E1" s="828"/>
      <c r="F1" s="828"/>
      <c r="G1" s="828"/>
      <c r="H1" s="828"/>
      <c r="I1" s="828"/>
      <c r="J1" s="828"/>
      <c r="K1" s="828"/>
      <c r="L1" s="828"/>
      <c r="M1" s="828"/>
      <c r="N1" s="828"/>
      <c r="O1" s="828"/>
      <c r="P1" s="828"/>
      <c r="Q1" s="828"/>
      <c r="R1" s="828"/>
      <c r="S1" s="828"/>
      <c r="T1" s="828"/>
      <c r="U1" s="828"/>
      <c r="V1" s="446"/>
    </row>
    <row r="2" spans="1:24" ht="10.5" customHeight="1" x14ac:dyDescent="0.2">
      <c r="A2" s="829" t="str">
        <f>'Rent Roll'!A2:T2</f>
        <v>Version 5.0 Updated 4/30/20</v>
      </c>
      <c r="B2" s="829"/>
      <c r="C2" s="829"/>
      <c r="D2" s="829"/>
      <c r="E2" s="829"/>
      <c r="F2" s="829"/>
      <c r="G2" s="829"/>
      <c r="H2" s="829"/>
      <c r="I2" s="829"/>
      <c r="J2" s="829"/>
      <c r="K2" s="829"/>
      <c r="L2" s="829"/>
      <c r="M2" s="829"/>
      <c r="N2" s="829"/>
      <c r="O2" s="829"/>
      <c r="P2" s="829"/>
      <c r="Q2" s="829"/>
      <c r="R2" s="829"/>
      <c r="S2" s="829"/>
      <c r="T2" s="829"/>
      <c r="U2" s="829"/>
      <c r="V2" s="446"/>
    </row>
    <row r="3" spans="1:24" ht="24" customHeight="1" x14ac:dyDescent="0.2">
      <c r="A3" s="447"/>
      <c r="B3" s="447"/>
      <c r="C3" s="447"/>
      <c r="D3" s="447"/>
      <c r="E3" s="447"/>
      <c r="F3" s="447"/>
      <c r="G3" s="447"/>
      <c r="H3" s="447"/>
      <c r="I3" s="447"/>
      <c r="J3" s="447"/>
      <c r="K3" s="448"/>
      <c r="L3" s="448"/>
      <c r="M3" s="449"/>
      <c r="N3" s="448"/>
      <c r="O3" s="447"/>
      <c r="P3" s="447"/>
      <c r="Q3" s="447"/>
      <c r="R3" s="447"/>
      <c r="S3" s="447"/>
      <c r="T3" s="447"/>
      <c r="U3" s="447"/>
      <c r="V3" s="446"/>
    </row>
    <row r="4" spans="1:24" ht="15.75" x14ac:dyDescent="0.25">
      <c r="A4" s="450" t="s">
        <v>145</v>
      </c>
      <c r="B4" s="466"/>
      <c r="C4" s="814" t="str">
        <f>IF('Rent Roll'!C4="","",'Rent Roll'!C4)</f>
        <v/>
      </c>
      <c r="D4" s="815"/>
      <c r="E4" s="466" t="s">
        <v>149</v>
      </c>
      <c r="F4" s="467" t="str">
        <f>IF('Rent Roll'!I4="","",'Rent Roll'!I4)</f>
        <v/>
      </c>
      <c r="G4" s="830" t="s">
        <v>102</v>
      </c>
      <c r="H4" s="831"/>
      <c r="I4" s="451" t="str">
        <f>IF('Rent Roll'!M4="","",'Rent Roll'!M4)</f>
        <v/>
      </c>
      <c r="J4" s="832" t="s">
        <v>1133</v>
      </c>
      <c r="K4" s="833"/>
      <c r="L4" s="833"/>
      <c r="M4" s="833"/>
      <c r="N4" s="833"/>
      <c r="O4" s="833"/>
      <c r="P4" s="833"/>
      <c r="Q4" s="834"/>
      <c r="R4" s="452"/>
      <c r="S4" s="835" t="s">
        <v>1134</v>
      </c>
      <c r="T4" s="835"/>
      <c r="U4" s="452"/>
      <c r="V4" s="446"/>
    </row>
    <row r="5" spans="1:24" ht="13.5" thickBot="1" x14ac:dyDescent="0.25">
      <c r="A5" s="453"/>
      <c r="B5" s="453"/>
      <c r="C5" s="453"/>
      <c r="D5" s="453"/>
      <c r="E5" s="453"/>
      <c r="F5" s="453"/>
      <c r="G5" s="453"/>
      <c r="H5" s="453"/>
      <c r="I5" s="453"/>
      <c r="J5" s="453"/>
      <c r="K5" s="453"/>
      <c r="L5" s="453"/>
      <c r="M5" s="453"/>
      <c r="N5" s="453"/>
      <c r="O5" s="453"/>
      <c r="P5" s="453"/>
      <c r="Q5" s="453"/>
      <c r="R5" s="453"/>
      <c r="S5" s="453"/>
      <c r="T5" s="453"/>
      <c r="U5" s="453"/>
      <c r="V5" s="446"/>
    </row>
    <row r="6" spans="1:24" ht="25.5" x14ac:dyDescent="0.2">
      <c r="A6" s="825" t="s">
        <v>1135</v>
      </c>
      <c r="B6" s="826"/>
      <c r="C6" s="827"/>
      <c r="D6" s="454" t="s">
        <v>156</v>
      </c>
      <c r="E6" s="479"/>
      <c r="F6" s="490" t="s">
        <v>59</v>
      </c>
      <c r="G6" s="512" t="s">
        <v>0</v>
      </c>
      <c r="H6" s="472" t="s">
        <v>1</v>
      </c>
      <c r="I6" s="455" t="s">
        <v>2</v>
      </c>
      <c r="J6" s="455" t="s">
        <v>3</v>
      </c>
      <c r="K6" s="455" t="s">
        <v>4</v>
      </c>
      <c r="L6" s="455" t="s">
        <v>5</v>
      </c>
      <c r="M6" s="455" t="s">
        <v>6</v>
      </c>
      <c r="N6" s="455" t="s">
        <v>7</v>
      </c>
      <c r="O6" s="455" t="s">
        <v>8</v>
      </c>
      <c r="P6" s="455" t="s">
        <v>9</v>
      </c>
      <c r="Q6" s="455" t="s">
        <v>10</v>
      </c>
      <c r="R6" s="455" t="s">
        <v>11</v>
      </c>
      <c r="S6" s="455" t="s">
        <v>12</v>
      </c>
      <c r="T6" s="455" t="s">
        <v>13</v>
      </c>
      <c r="U6" s="455" t="s">
        <v>14</v>
      </c>
      <c r="V6" s="446"/>
    </row>
    <row r="7" spans="1:24" x14ac:dyDescent="0.2">
      <c r="A7" s="819" t="s">
        <v>15</v>
      </c>
      <c r="B7" s="820"/>
      <c r="C7" s="820"/>
      <c r="D7" s="820"/>
      <c r="E7" s="820"/>
      <c r="F7" s="491"/>
      <c r="G7" s="491"/>
      <c r="H7" s="507">
        <f>(G7*$E$6)+G7</f>
        <v>0</v>
      </c>
      <c r="I7" s="356">
        <f t="shared" ref="I7:U7" si="0">(H7*$E$6)+H7</f>
        <v>0</v>
      </c>
      <c r="J7" s="356">
        <f t="shared" si="0"/>
        <v>0</v>
      </c>
      <c r="K7" s="356">
        <f t="shared" si="0"/>
        <v>0</v>
      </c>
      <c r="L7" s="356">
        <f t="shared" si="0"/>
        <v>0</v>
      </c>
      <c r="M7" s="356">
        <f t="shared" si="0"/>
        <v>0</v>
      </c>
      <c r="N7" s="356">
        <f t="shared" si="0"/>
        <v>0</v>
      </c>
      <c r="O7" s="356">
        <f t="shared" si="0"/>
        <v>0</v>
      </c>
      <c r="P7" s="356">
        <f t="shared" si="0"/>
        <v>0</v>
      </c>
      <c r="Q7" s="356">
        <f t="shared" si="0"/>
        <v>0</v>
      </c>
      <c r="R7" s="356">
        <f t="shared" si="0"/>
        <v>0</v>
      </c>
      <c r="S7" s="356">
        <f t="shared" si="0"/>
        <v>0</v>
      </c>
      <c r="T7" s="356">
        <f t="shared" si="0"/>
        <v>0</v>
      </c>
      <c r="U7" s="356">
        <f t="shared" si="0"/>
        <v>0</v>
      </c>
      <c r="V7" s="446"/>
      <c r="X7" t="s">
        <v>211</v>
      </c>
    </row>
    <row r="8" spans="1:24" x14ac:dyDescent="0.2">
      <c r="A8" s="819" t="s">
        <v>1136</v>
      </c>
      <c r="B8" s="820"/>
      <c r="C8" s="820"/>
      <c r="D8" s="456" t="s">
        <v>1137</v>
      </c>
      <c r="E8" s="480"/>
      <c r="F8" s="492"/>
      <c r="G8" s="513">
        <f>(G7*$E$8)*-1</f>
        <v>0</v>
      </c>
      <c r="H8" s="508">
        <f>(H7*$E$8)*-1</f>
        <v>0</v>
      </c>
      <c r="I8" s="4">
        <f t="shared" ref="I8:U8" si="1">(I7*$E$8)*-1</f>
        <v>0</v>
      </c>
      <c r="J8" s="4">
        <f t="shared" si="1"/>
        <v>0</v>
      </c>
      <c r="K8" s="4">
        <f t="shared" si="1"/>
        <v>0</v>
      </c>
      <c r="L8" s="4">
        <f t="shared" si="1"/>
        <v>0</v>
      </c>
      <c r="M8" s="4">
        <f t="shared" si="1"/>
        <v>0</v>
      </c>
      <c r="N8" s="4">
        <f t="shared" si="1"/>
        <v>0</v>
      </c>
      <c r="O8" s="4">
        <f t="shared" si="1"/>
        <v>0</v>
      </c>
      <c r="P8" s="4">
        <f t="shared" si="1"/>
        <v>0</v>
      </c>
      <c r="Q8" s="4">
        <f t="shared" si="1"/>
        <v>0</v>
      </c>
      <c r="R8" s="4">
        <f t="shared" si="1"/>
        <v>0</v>
      </c>
      <c r="S8" s="4">
        <f>(S7*$E$8)*-1</f>
        <v>0</v>
      </c>
      <c r="T8" s="4">
        <f t="shared" si="1"/>
        <v>0</v>
      </c>
      <c r="U8" s="4">
        <f t="shared" si="1"/>
        <v>0</v>
      </c>
      <c r="V8" s="446"/>
      <c r="X8" t="s">
        <v>182</v>
      </c>
    </row>
    <row r="9" spans="1:24" x14ac:dyDescent="0.2">
      <c r="A9" s="819" t="s">
        <v>153</v>
      </c>
      <c r="B9" s="823"/>
      <c r="C9" s="780"/>
      <c r="D9" s="817"/>
      <c r="E9" s="817"/>
      <c r="F9" s="493"/>
      <c r="G9" s="491"/>
      <c r="H9" s="509">
        <f>(G9*$E$6)+G9</f>
        <v>0</v>
      </c>
      <c r="I9" s="38">
        <f>(H9*$E$6)+H9</f>
        <v>0</v>
      </c>
      <c r="J9" s="38">
        <f t="shared" ref="I9:U10" si="2">(I9*$E$6)+I9</f>
        <v>0</v>
      </c>
      <c r="K9" s="38">
        <f t="shared" si="2"/>
        <v>0</v>
      </c>
      <c r="L9" s="38">
        <f t="shared" si="2"/>
        <v>0</v>
      </c>
      <c r="M9" s="38">
        <f t="shared" si="2"/>
        <v>0</v>
      </c>
      <c r="N9" s="38">
        <f t="shared" si="2"/>
        <v>0</v>
      </c>
      <c r="O9" s="38">
        <f t="shared" si="2"/>
        <v>0</v>
      </c>
      <c r="P9" s="38">
        <f t="shared" si="2"/>
        <v>0</v>
      </c>
      <c r="Q9" s="38">
        <f t="shared" si="2"/>
        <v>0</v>
      </c>
      <c r="R9" s="38">
        <f t="shared" si="2"/>
        <v>0</v>
      </c>
      <c r="S9" s="38">
        <f t="shared" si="2"/>
        <v>0</v>
      </c>
      <c r="T9" s="38">
        <f t="shared" si="2"/>
        <v>0</v>
      </c>
      <c r="U9" s="38">
        <f t="shared" si="2"/>
        <v>0</v>
      </c>
      <c r="V9" s="446"/>
      <c r="X9" t="s">
        <v>1138</v>
      </c>
    </row>
    <row r="10" spans="1:24" x14ac:dyDescent="0.2">
      <c r="A10" s="819" t="s">
        <v>153</v>
      </c>
      <c r="B10" s="823"/>
      <c r="C10" s="780"/>
      <c r="D10" s="817"/>
      <c r="E10" s="817"/>
      <c r="F10" s="493"/>
      <c r="G10" s="491"/>
      <c r="H10" s="509">
        <f>(G10*$E$6)+G10</f>
        <v>0</v>
      </c>
      <c r="I10" s="38">
        <f t="shared" si="2"/>
        <v>0</v>
      </c>
      <c r="J10" s="38">
        <f t="shared" si="2"/>
        <v>0</v>
      </c>
      <c r="K10" s="38">
        <f t="shared" si="2"/>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446"/>
    </row>
    <row r="11" spans="1:24" x14ac:dyDescent="0.2">
      <c r="A11" s="812" t="s">
        <v>1139</v>
      </c>
      <c r="B11" s="824"/>
      <c r="C11" s="824"/>
      <c r="D11" s="824"/>
      <c r="E11" s="824"/>
      <c r="F11" s="494">
        <f>SUM(F7:F10)</f>
        <v>0</v>
      </c>
      <c r="G11" s="494">
        <f>SUM(G7:G10)</f>
        <v>0</v>
      </c>
      <c r="H11" s="486">
        <f t="shared" ref="H11:U11" si="3">SUM(H7:H10)</f>
        <v>0</v>
      </c>
      <c r="I11" s="457">
        <f t="shared" si="3"/>
        <v>0</v>
      </c>
      <c r="J11" s="457">
        <f t="shared" si="3"/>
        <v>0</v>
      </c>
      <c r="K11" s="457">
        <f t="shared" si="3"/>
        <v>0</v>
      </c>
      <c r="L11" s="457">
        <f t="shared" si="3"/>
        <v>0</v>
      </c>
      <c r="M11" s="457">
        <f t="shared" si="3"/>
        <v>0</v>
      </c>
      <c r="N11" s="457">
        <f t="shared" si="3"/>
        <v>0</v>
      </c>
      <c r="O11" s="457">
        <f t="shared" si="3"/>
        <v>0</v>
      </c>
      <c r="P11" s="457">
        <f t="shared" si="3"/>
        <v>0</v>
      </c>
      <c r="Q11" s="457">
        <f t="shared" si="3"/>
        <v>0</v>
      </c>
      <c r="R11" s="457">
        <f t="shared" si="3"/>
        <v>0</v>
      </c>
      <c r="S11" s="457">
        <f t="shared" si="3"/>
        <v>0</v>
      </c>
      <c r="T11" s="457">
        <f t="shared" si="3"/>
        <v>0</v>
      </c>
      <c r="U11" s="457">
        <f t="shared" si="3"/>
        <v>0</v>
      </c>
      <c r="V11" s="446"/>
    </row>
    <row r="12" spans="1:24" x14ac:dyDescent="0.2">
      <c r="A12" s="458"/>
      <c r="B12" s="448"/>
      <c r="C12" s="453"/>
      <c r="D12" s="453"/>
      <c r="E12" s="453"/>
      <c r="F12" s="495"/>
      <c r="G12" s="495"/>
      <c r="H12" s="453"/>
      <c r="I12" s="453"/>
      <c r="J12" s="453"/>
      <c r="K12" s="453"/>
      <c r="L12" s="453"/>
      <c r="M12" s="453"/>
      <c r="N12" s="453"/>
      <c r="O12" s="453"/>
      <c r="P12" s="453"/>
      <c r="Q12" s="453"/>
      <c r="R12" s="453"/>
      <c r="S12" s="453"/>
      <c r="T12" s="453"/>
      <c r="U12" s="453"/>
      <c r="V12" s="446"/>
    </row>
    <row r="13" spans="1:24" x14ac:dyDescent="0.2">
      <c r="A13" s="825" t="s">
        <v>1140</v>
      </c>
      <c r="B13" s="826"/>
      <c r="C13" s="827"/>
      <c r="D13" s="459" t="s">
        <v>156</v>
      </c>
      <c r="E13" s="481"/>
      <c r="F13" s="496"/>
      <c r="G13" s="514"/>
      <c r="H13" s="448"/>
      <c r="I13" s="448"/>
      <c r="J13" s="448"/>
      <c r="K13" s="448"/>
      <c r="L13" s="448"/>
      <c r="M13" s="448"/>
      <c r="N13" s="448"/>
      <c r="O13" s="448"/>
      <c r="P13" s="448"/>
      <c r="Q13" s="448"/>
      <c r="R13" s="448"/>
      <c r="S13" s="448"/>
      <c r="T13" s="448"/>
      <c r="U13" s="448"/>
      <c r="V13" s="446"/>
    </row>
    <row r="14" spans="1:24" x14ac:dyDescent="0.2">
      <c r="A14" s="819" t="s">
        <v>1141</v>
      </c>
      <c r="B14" s="820"/>
      <c r="C14" s="820"/>
      <c r="D14" s="460" t="s">
        <v>1142</v>
      </c>
      <c r="E14" s="482" t="str">
        <f>IF(G14="","",(G14/$I$4)/12)</f>
        <v/>
      </c>
      <c r="F14" s="497"/>
      <c r="G14" s="515"/>
      <c r="H14" s="509">
        <f>G14*(1+$E$13)</f>
        <v>0</v>
      </c>
      <c r="I14" s="38">
        <f t="shared" ref="I14:U14" si="4">H14*(1+$E$13)</f>
        <v>0</v>
      </c>
      <c r="J14" s="38">
        <f t="shared" si="4"/>
        <v>0</v>
      </c>
      <c r="K14" s="38">
        <f t="shared" si="4"/>
        <v>0</v>
      </c>
      <c r="L14" s="38">
        <f t="shared" si="4"/>
        <v>0</v>
      </c>
      <c r="M14" s="38">
        <f t="shared" si="4"/>
        <v>0</v>
      </c>
      <c r="N14" s="38">
        <f t="shared" si="4"/>
        <v>0</v>
      </c>
      <c r="O14" s="38">
        <f t="shared" si="4"/>
        <v>0</v>
      </c>
      <c r="P14" s="38">
        <f t="shared" si="4"/>
        <v>0</v>
      </c>
      <c r="Q14" s="38">
        <f t="shared" si="4"/>
        <v>0</v>
      </c>
      <c r="R14" s="38">
        <f t="shared" si="4"/>
        <v>0</v>
      </c>
      <c r="S14" s="38">
        <f t="shared" si="4"/>
        <v>0</v>
      </c>
      <c r="T14" s="38">
        <f t="shared" si="4"/>
        <v>0</v>
      </c>
      <c r="U14" s="38">
        <f t="shared" si="4"/>
        <v>0</v>
      </c>
      <c r="V14" s="446"/>
    </row>
    <row r="15" spans="1:24" x14ac:dyDescent="0.2">
      <c r="A15" s="818" t="s">
        <v>18</v>
      </c>
      <c r="B15" s="818"/>
      <c r="C15" s="818"/>
      <c r="D15" s="822"/>
      <c r="E15" s="819"/>
      <c r="F15" s="498"/>
      <c r="G15" s="515"/>
      <c r="H15" s="507">
        <f t="shared" ref="H15:U30" si="5">(G15*$E$13)+G15</f>
        <v>0</v>
      </c>
      <c r="I15" s="356">
        <f t="shared" si="5"/>
        <v>0</v>
      </c>
      <c r="J15" s="356">
        <f t="shared" si="5"/>
        <v>0</v>
      </c>
      <c r="K15" s="356">
        <f t="shared" si="5"/>
        <v>0</v>
      </c>
      <c r="L15" s="356">
        <f t="shared" si="5"/>
        <v>0</v>
      </c>
      <c r="M15" s="356">
        <f t="shared" si="5"/>
        <v>0</v>
      </c>
      <c r="N15" s="356">
        <f t="shared" si="5"/>
        <v>0</v>
      </c>
      <c r="O15" s="356">
        <f t="shared" si="5"/>
        <v>0</v>
      </c>
      <c r="P15" s="356">
        <f t="shared" si="5"/>
        <v>0</v>
      </c>
      <c r="Q15" s="356">
        <f t="shared" si="5"/>
        <v>0</v>
      </c>
      <c r="R15" s="356">
        <f t="shared" si="5"/>
        <v>0</v>
      </c>
      <c r="S15" s="356">
        <f t="shared" si="5"/>
        <v>0</v>
      </c>
      <c r="T15" s="356">
        <f t="shared" si="5"/>
        <v>0</v>
      </c>
      <c r="U15" s="356">
        <f t="shared" si="5"/>
        <v>0</v>
      </c>
      <c r="V15" s="446"/>
    </row>
    <row r="16" spans="1:24" x14ac:dyDescent="0.2">
      <c r="A16" s="818" t="s">
        <v>19</v>
      </c>
      <c r="B16" s="818"/>
      <c r="C16" s="818"/>
      <c r="D16" s="818"/>
      <c r="E16" s="819"/>
      <c r="F16" s="498"/>
      <c r="G16" s="515"/>
      <c r="H16" s="507">
        <f t="shared" si="5"/>
        <v>0</v>
      </c>
      <c r="I16" s="356">
        <f t="shared" si="5"/>
        <v>0</v>
      </c>
      <c r="J16" s="356">
        <f t="shared" si="5"/>
        <v>0</v>
      </c>
      <c r="K16" s="356">
        <f t="shared" si="5"/>
        <v>0</v>
      </c>
      <c r="L16" s="356">
        <f t="shared" si="5"/>
        <v>0</v>
      </c>
      <c r="M16" s="356">
        <f t="shared" si="5"/>
        <v>0</v>
      </c>
      <c r="N16" s="356">
        <f t="shared" si="5"/>
        <v>0</v>
      </c>
      <c r="O16" s="356">
        <f t="shared" si="5"/>
        <v>0</v>
      </c>
      <c r="P16" s="356">
        <f t="shared" si="5"/>
        <v>0</v>
      </c>
      <c r="Q16" s="356">
        <f t="shared" si="5"/>
        <v>0</v>
      </c>
      <c r="R16" s="356">
        <f t="shared" si="5"/>
        <v>0</v>
      </c>
      <c r="S16" s="356">
        <f t="shared" si="5"/>
        <v>0</v>
      </c>
      <c r="T16" s="356">
        <f t="shared" si="5"/>
        <v>0</v>
      </c>
      <c r="U16" s="356">
        <f t="shared" si="5"/>
        <v>0</v>
      </c>
      <c r="V16" s="446"/>
    </row>
    <row r="17" spans="1:22" x14ac:dyDescent="0.2">
      <c r="A17" s="818" t="s">
        <v>20</v>
      </c>
      <c r="B17" s="818"/>
      <c r="C17" s="818"/>
      <c r="D17" s="818"/>
      <c r="E17" s="819"/>
      <c r="F17" s="498"/>
      <c r="G17" s="515"/>
      <c r="H17" s="507">
        <f t="shared" si="5"/>
        <v>0</v>
      </c>
      <c r="I17" s="356">
        <f t="shared" si="5"/>
        <v>0</v>
      </c>
      <c r="J17" s="356">
        <f t="shared" si="5"/>
        <v>0</v>
      </c>
      <c r="K17" s="356">
        <f t="shared" si="5"/>
        <v>0</v>
      </c>
      <c r="L17" s="356">
        <f t="shared" si="5"/>
        <v>0</v>
      </c>
      <c r="M17" s="356">
        <f t="shared" si="5"/>
        <v>0</v>
      </c>
      <c r="N17" s="356">
        <f t="shared" si="5"/>
        <v>0</v>
      </c>
      <c r="O17" s="356">
        <f t="shared" si="5"/>
        <v>0</v>
      </c>
      <c r="P17" s="356">
        <f t="shared" si="5"/>
        <v>0</v>
      </c>
      <c r="Q17" s="356">
        <f t="shared" si="5"/>
        <v>0</v>
      </c>
      <c r="R17" s="356">
        <f t="shared" si="5"/>
        <v>0</v>
      </c>
      <c r="S17" s="356">
        <f t="shared" si="5"/>
        <v>0</v>
      </c>
      <c r="T17" s="356">
        <f t="shared" si="5"/>
        <v>0</v>
      </c>
      <c r="U17" s="356">
        <f t="shared" si="5"/>
        <v>0</v>
      </c>
      <c r="V17" s="446"/>
    </row>
    <row r="18" spans="1:22" x14ac:dyDescent="0.2">
      <c r="A18" s="818" t="s">
        <v>21</v>
      </c>
      <c r="B18" s="818"/>
      <c r="C18" s="818"/>
      <c r="D18" s="818"/>
      <c r="E18" s="819"/>
      <c r="F18" s="498"/>
      <c r="G18" s="515"/>
      <c r="H18" s="507">
        <f t="shared" si="5"/>
        <v>0</v>
      </c>
      <c r="I18" s="356">
        <f t="shared" si="5"/>
        <v>0</v>
      </c>
      <c r="J18" s="356">
        <f t="shared" si="5"/>
        <v>0</v>
      </c>
      <c r="K18" s="356">
        <f t="shared" si="5"/>
        <v>0</v>
      </c>
      <c r="L18" s="356">
        <f t="shared" si="5"/>
        <v>0</v>
      </c>
      <c r="M18" s="356">
        <f t="shared" si="5"/>
        <v>0</v>
      </c>
      <c r="N18" s="356">
        <f t="shared" si="5"/>
        <v>0</v>
      </c>
      <c r="O18" s="356">
        <f t="shared" si="5"/>
        <v>0</v>
      </c>
      <c r="P18" s="356">
        <f t="shared" si="5"/>
        <v>0</v>
      </c>
      <c r="Q18" s="356">
        <f t="shared" si="5"/>
        <v>0</v>
      </c>
      <c r="R18" s="356">
        <f t="shared" si="5"/>
        <v>0</v>
      </c>
      <c r="S18" s="356">
        <f t="shared" si="5"/>
        <v>0</v>
      </c>
      <c r="T18" s="356">
        <f t="shared" si="5"/>
        <v>0</v>
      </c>
      <c r="U18" s="356">
        <f t="shared" si="5"/>
        <v>0</v>
      </c>
      <c r="V18" s="446"/>
    </row>
    <row r="19" spans="1:22" x14ac:dyDescent="0.2">
      <c r="A19" s="818" t="s">
        <v>22</v>
      </c>
      <c r="B19" s="818"/>
      <c r="C19" s="818"/>
      <c r="D19" s="818"/>
      <c r="E19" s="819"/>
      <c r="F19" s="498"/>
      <c r="G19" s="515"/>
      <c r="H19" s="507">
        <f t="shared" si="5"/>
        <v>0</v>
      </c>
      <c r="I19" s="356">
        <f t="shared" si="5"/>
        <v>0</v>
      </c>
      <c r="J19" s="356">
        <f t="shared" si="5"/>
        <v>0</v>
      </c>
      <c r="K19" s="356">
        <f t="shared" si="5"/>
        <v>0</v>
      </c>
      <c r="L19" s="356">
        <f t="shared" si="5"/>
        <v>0</v>
      </c>
      <c r="M19" s="356">
        <f t="shared" si="5"/>
        <v>0</v>
      </c>
      <c r="N19" s="356">
        <f t="shared" si="5"/>
        <v>0</v>
      </c>
      <c r="O19" s="356">
        <f t="shared" si="5"/>
        <v>0</v>
      </c>
      <c r="P19" s="356">
        <f t="shared" si="5"/>
        <v>0</v>
      </c>
      <c r="Q19" s="356">
        <f t="shared" si="5"/>
        <v>0</v>
      </c>
      <c r="R19" s="356">
        <f t="shared" si="5"/>
        <v>0</v>
      </c>
      <c r="S19" s="356">
        <f t="shared" si="5"/>
        <v>0</v>
      </c>
      <c r="T19" s="356">
        <f t="shared" si="5"/>
        <v>0</v>
      </c>
      <c r="U19" s="356">
        <f t="shared" si="5"/>
        <v>0</v>
      </c>
      <c r="V19" s="446"/>
    </row>
    <row r="20" spans="1:22" x14ac:dyDescent="0.2">
      <c r="A20" s="818" t="s">
        <v>23</v>
      </c>
      <c r="B20" s="818"/>
      <c r="C20" s="818"/>
      <c r="D20" s="818"/>
      <c r="E20" s="819"/>
      <c r="F20" s="498"/>
      <c r="G20" s="515"/>
      <c r="H20" s="507">
        <f t="shared" si="5"/>
        <v>0</v>
      </c>
      <c r="I20" s="356">
        <f t="shared" si="5"/>
        <v>0</v>
      </c>
      <c r="J20" s="356">
        <f t="shared" si="5"/>
        <v>0</v>
      </c>
      <c r="K20" s="356">
        <f t="shared" si="5"/>
        <v>0</v>
      </c>
      <c r="L20" s="356">
        <f t="shared" si="5"/>
        <v>0</v>
      </c>
      <c r="M20" s="356">
        <f t="shared" si="5"/>
        <v>0</v>
      </c>
      <c r="N20" s="356">
        <f t="shared" si="5"/>
        <v>0</v>
      </c>
      <c r="O20" s="356">
        <f t="shared" si="5"/>
        <v>0</v>
      </c>
      <c r="P20" s="356">
        <f t="shared" si="5"/>
        <v>0</v>
      </c>
      <c r="Q20" s="356">
        <f t="shared" si="5"/>
        <v>0</v>
      </c>
      <c r="R20" s="356">
        <f t="shared" si="5"/>
        <v>0</v>
      </c>
      <c r="S20" s="356">
        <f t="shared" si="5"/>
        <v>0</v>
      </c>
      <c r="T20" s="356">
        <f t="shared" si="5"/>
        <v>0</v>
      </c>
      <c r="U20" s="356">
        <f t="shared" si="5"/>
        <v>0</v>
      </c>
      <c r="V20" s="446"/>
    </row>
    <row r="21" spans="1:22" x14ac:dyDescent="0.2">
      <c r="A21" s="818" t="s">
        <v>24</v>
      </c>
      <c r="B21" s="818"/>
      <c r="C21" s="818"/>
      <c r="D21" s="818"/>
      <c r="E21" s="819"/>
      <c r="F21" s="498"/>
      <c r="G21" s="515"/>
      <c r="H21" s="507">
        <f t="shared" si="5"/>
        <v>0</v>
      </c>
      <c r="I21" s="356">
        <f t="shared" si="5"/>
        <v>0</v>
      </c>
      <c r="J21" s="356">
        <f t="shared" si="5"/>
        <v>0</v>
      </c>
      <c r="K21" s="356">
        <f t="shared" si="5"/>
        <v>0</v>
      </c>
      <c r="L21" s="356">
        <f t="shared" si="5"/>
        <v>0</v>
      </c>
      <c r="M21" s="356">
        <f t="shared" si="5"/>
        <v>0</v>
      </c>
      <c r="N21" s="356">
        <f t="shared" si="5"/>
        <v>0</v>
      </c>
      <c r="O21" s="356">
        <f t="shared" si="5"/>
        <v>0</v>
      </c>
      <c r="P21" s="356">
        <f t="shared" si="5"/>
        <v>0</v>
      </c>
      <c r="Q21" s="356">
        <f t="shared" si="5"/>
        <v>0</v>
      </c>
      <c r="R21" s="356">
        <f t="shared" si="5"/>
        <v>0</v>
      </c>
      <c r="S21" s="356">
        <f t="shared" si="5"/>
        <v>0</v>
      </c>
      <c r="T21" s="356">
        <f t="shared" si="5"/>
        <v>0</v>
      </c>
      <c r="U21" s="356">
        <f t="shared" si="5"/>
        <v>0</v>
      </c>
      <c r="V21" s="446"/>
    </row>
    <row r="22" spans="1:22" x14ac:dyDescent="0.2">
      <c r="A22" s="818" t="s">
        <v>25</v>
      </c>
      <c r="B22" s="818"/>
      <c r="C22" s="818"/>
      <c r="D22" s="818"/>
      <c r="E22" s="819"/>
      <c r="F22" s="498"/>
      <c r="G22" s="515"/>
      <c r="H22" s="507">
        <f t="shared" si="5"/>
        <v>0</v>
      </c>
      <c r="I22" s="356">
        <f t="shared" si="5"/>
        <v>0</v>
      </c>
      <c r="J22" s="356">
        <f t="shared" si="5"/>
        <v>0</v>
      </c>
      <c r="K22" s="356">
        <f t="shared" si="5"/>
        <v>0</v>
      </c>
      <c r="L22" s="356">
        <f t="shared" si="5"/>
        <v>0</v>
      </c>
      <c r="M22" s="356">
        <f t="shared" si="5"/>
        <v>0</v>
      </c>
      <c r="N22" s="356">
        <f t="shared" si="5"/>
        <v>0</v>
      </c>
      <c r="O22" s="356">
        <f t="shared" si="5"/>
        <v>0</v>
      </c>
      <c r="P22" s="356">
        <f t="shared" si="5"/>
        <v>0</v>
      </c>
      <c r="Q22" s="356">
        <f t="shared" si="5"/>
        <v>0</v>
      </c>
      <c r="R22" s="356">
        <f t="shared" si="5"/>
        <v>0</v>
      </c>
      <c r="S22" s="356">
        <f t="shared" si="5"/>
        <v>0</v>
      </c>
      <c r="T22" s="356">
        <f t="shared" si="5"/>
        <v>0</v>
      </c>
      <c r="U22" s="356">
        <f t="shared" si="5"/>
        <v>0</v>
      </c>
      <c r="V22" s="446"/>
    </row>
    <row r="23" spans="1:22" x14ac:dyDescent="0.2">
      <c r="A23" s="818" t="s">
        <v>37</v>
      </c>
      <c r="B23" s="818"/>
      <c r="C23" s="818"/>
      <c r="D23" s="818"/>
      <c r="E23" s="819"/>
      <c r="F23" s="498"/>
      <c r="G23" s="515"/>
      <c r="H23" s="507">
        <f t="shared" si="5"/>
        <v>0</v>
      </c>
      <c r="I23" s="356">
        <f t="shared" si="5"/>
        <v>0</v>
      </c>
      <c r="J23" s="356">
        <f t="shared" si="5"/>
        <v>0</v>
      </c>
      <c r="K23" s="356">
        <f t="shared" si="5"/>
        <v>0</v>
      </c>
      <c r="L23" s="356">
        <f t="shared" si="5"/>
        <v>0</v>
      </c>
      <c r="M23" s="356">
        <f t="shared" si="5"/>
        <v>0</v>
      </c>
      <c r="N23" s="356">
        <f t="shared" si="5"/>
        <v>0</v>
      </c>
      <c r="O23" s="356">
        <f t="shared" si="5"/>
        <v>0</v>
      </c>
      <c r="P23" s="356">
        <f t="shared" si="5"/>
        <v>0</v>
      </c>
      <c r="Q23" s="356">
        <f t="shared" si="5"/>
        <v>0</v>
      </c>
      <c r="R23" s="356">
        <f t="shared" si="5"/>
        <v>0</v>
      </c>
      <c r="S23" s="356">
        <f t="shared" si="5"/>
        <v>0</v>
      </c>
      <c r="T23" s="356">
        <f t="shared" si="5"/>
        <v>0</v>
      </c>
      <c r="U23" s="356">
        <f t="shared" si="5"/>
        <v>0</v>
      </c>
      <c r="V23" s="446"/>
    </row>
    <row r="24" spans="1:22" x14ac:dyDescent="0.2">
      <c r="A24" s="819" t="s">
        <v>26</v>
      </c>
      <c r="B24" s="820"/>
      <c r="C24" s="820"/>
      <c r="D24" s="456" t="s">
        <v>1143</v>
      </c>
      <c r="E24" s="483" t="str">
        <f>IF(G24="","",(G24/$I$4))</f>
        <v/>
      </c>
      <c r="F24" s="499"/>
      <c r="G24" s="515"/>
      <c r="H24" s="509">
        <f t="shared" si="5"/>
        <v>0</v>
      </c>
      <c r="I24" s="38">
        <f t="shared" si="5"/>
        <v>0</v>
      </c>
      <c r="J24" s="38">
        <f t="shared" si="5"/>
        <v>0</v>
      </c>
      <c r="K24" s="38">
        <f t="shared" si="5"/>
        <v>0</v>
      </c>
      <c r="L24" s="38">
        <f t="shared" si="5"/>
        <v>0</v>
      </c>
      <c r="M24" s="38">
        <f t="shared" si="5"/>
        <v>0</v>
      </c>
      <c r="N24" s="38">
        <f t="shared" si="5"/>
        <v>0</v>
      </c>
      <c r="O24" s="38">
        <f t="shared" si="5"/>
        <v>0</v>
      </c>
      <c r="P24" s="38">
        <f t="shared" si="5"/>
        <v>0</v>
      </c>
      <c r="Q24" s="38">
        <f t="shared" si="5"/>
        <v>0</v>
      </c>
      <c r="R24" s="38">
        <f t="shared" si="5"/>
        <v>0</v>
      </c>
      <c r="S24" s="38">
        <f t="shared" si="5"/>
        <v>0</v>
      </c>
      <c r="T24" s="38">
        <f t="shared" si="5"/>
        <v>0</v>
      </c>
      <c r="U24" s="38">
        <f t="shared" si="5"/>
        <v>0</v>
      </c>
      <c r="V24" s="446"/>
    </row>
    <row r="25" spans="1:22" x14ac:dyDescent="0.2">
      <c r="A25" s="819" t="s">
        <v>27</v>
      </c>
      <c r="B25" s="820"/>
      <c r="C25" s="820"/>
      <c r="D25" s="461" t="s">
        <v>1143</v>
      </c>
      <c r="E25" s="484" t="str">
        <f>IF(G25="","",+G25/I4)</f>
        <v/>
      </c>
      <c r="F25" s="500"/>
      <c r="G25" s="515"/>
      <c r="H25" s="509">
        <f>G25</f>
        <v>0</v>
      </c>
      <c r="I25" s="38">
        <f t="shared" ref="I25:U25" si="6">H25</f>
        <v>0</v>
      </c>
      <c r="J25" s="38">
        <f t="shared" si="6"/>
        <v>0</v>
      </c>
      <c r="K25" s="38">
        <f t="shared" si="6"/>
        <v>0</v>
      </c>
      <c r="L25" s="38">
        <f t="shared" si="6"/>
        <v>0</v>
      </c>
      <c r="M25" s="38">
        <f t="shared" si="6"/>
        <v>0</v>
      </c>
      <c r="N25" s="38">
        <f t="shared" si="6"/>
        <v>0</v>
      </c>
      <c r="O25" s="38">
        <f t="shared" si="6"/>
        <v>0</v>
      </c>
      <c r="P25" s="38">
        <f t="shared" si="6"/>
        <v>0</v>
      </c>
      <c r="Q25" s="38">
        <f t="shared" si="6"/>
        <v>0</v>
      </c>
      <c r="R25" s="38">
        <f t="shared" si="6"/>
        <v>0</v>
      </c>
      <c r="S25" s="38">
        <f t="shared" si="6"/>
        <v>0</v>
      </c>
      <c r="T25" s="38">
        <f t="shared" si="6"/>
        <v>0</v>
      </c>
      <c r="U25" s="38">
        <f t="shared" si="6"/>
        <v>0</v>
      </c>
      <c r="V25" s="446"/>
    </row>
    <row r="26" spans="1:22" x14ac:dyDescent="0.2">
      <c r="A26" s="819" t="s">
        <v>1144</v>
      </c>
      <c r="B26" s="820"/>
      <c r="C26" s="820"/>
      <c r="D26" s="820"/>
      <c r="E26" s="820"/>
      <c r="F26" s="498"/>
      <c r="G26" s="515"/>
      <c r="H26" s="509">
        <f t="shared" si="5"/>
        <v>0</v>
      </c>
      <c r="I26" s="38">
        <f t="shared" si="5"/>
        <v>0</v>
      </c>
      <c r="J26" s="38">
        <f t="shared" si="5"/>
        <v>0</v>
      </c>
      <c r="K26" s="38">
        <f t="shared" si="5"/>
        <v>0</v>
      </c>
      <c r="L26" s="38">
        <f t="shared" si="5"/>
        <v>0</v>
      </c>
      <c r="M26" s="38">
        <f t="shared" si="5"/>
        <v>0</v>
      </c>
      <c r="N26" s="38">
        <f t="shared" si="5"/>
        <v>0</v>
      </c>
      <c r="O26" s="38">
        <f t="shared" si="5"/>
        <v>0</v>
      </c>
      <c r="P26" s="38">
        <f t="shared" si="5"/>
        <v>0</v>
      </c>
      <c r="Q26" s="38">
        <f t="shared" si="5"/>
        <v>0</v>
      </c>
      <c r="R26" s="38">
        <f t="shared" si="5"/>
        <v>0</v>
      </c>
      <c r="S26" s="38">
        <f t="shared" si="5"/>
        <v>0</v>
      </c>
      <c r="T26" s="38">
        <f t="shared" si="5"/>
        <v>0</v>
      </c>
      <c r="U26" s="38">
        <f t="shared" si="5"/>
        <v>0</v>
      </c>
      <c r="V26" s="446"/>
    </row>
    <row r="27" spans="1:22" x14ac:dyDescent="0.2">
      <c r="A27" s="819" t="s">
        <v>29</v>
      </c>
      <c r="B27" s="820"/>
      <c r="C27" s="820"/>
      <c r="D27" s="820"/>
      <c r="E27" s="820"/>
      <c r="F27" s="498"/>
      <c r="G27" s="515"/>
      <c r="H27" s="507">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446"/>
    </row>
    <row r="28" spans="1:22" x14ac:dyDescent="0.2">
      <c r="A28" s="818" t="s">
        <v>153</v>
      </c>
      <c r="B28" s="818"/>
      <c r="C28" s="780"/>
      <c r="D28" s="817"/>
      <c r="E28" s="817"/>
      <c r="F28" s="501"/>
      <c r="G28" s="515"/>
      <c r="H28" s="509">
        <f t="shared" si="5"/>
        <v>0</v>
      </c>
      <c r="I28" s="38">
        <f t="shared" si="5"/>
        <v>0</v>
      </c>
      <c r="J28" s="38">
        <f t="shared" si="5"/>
        <v>0</v>
      </c>
      <c r="K28" s="38">
        <f t="shared" si="5"/>
        <v>0</v>
      </c>
      <c r="L28" s="38">
        <f t="shared" si="5"/>
        <v>0</v>
      </c>
      <c r="M28" s="38">
        <f t="shared" si="5"/>
        <v>0</v>
      </c>
      <c r="N28" s="38">
        <f t="shared" si="5"/>
        <v>0</v>
      </c>
      <c r="O28" s="38">
        <f t="shared" si="5"/>
        <v>0</v>
      </c>
      <c r="P28" s="38">
        <f t="shared" si="5"/>
        <v>0</v>
      </c>
      <c r="Q28" s="38">
        <f t="shared" si="5"/>
        <v>0</v>
      </c>
      <c r="R28" s="38">
        <f t="shared" si="5"/>
        <v>0</v>
      </c>
      <c r="S28" s="38">
        <f t="shared" si="5"/>
        <v>0</v>
      </c>
      <c r="T28" s="38">
        <f t="shared" si="5"/>
        <v>0</v>
      </c>
      <c r="U28" s="38">
        <f t="shared" si="5"/>
        <v>0</v>
      </c>
      <c r="V28" s="446"/>
    </row>
    <row r="29" spans="1:22" x14ac:dyDescent="0.2">
      <c r="A29" s="818" t="s">
        <v>153</v>
      </c>
      <c r="B29" s="818"/>
      <c r="C29" s="780"/>
      <c r="D29" s="817"/>
      <c r="E29" s="817"/>
      <c r="F29" s="501"/>
      <c r="G29" s="515"/>
      <c r="H29" s="509">
        <f t="shared" si="5"/>
        <v>0</v>
      </c>
      <c r="I29" s="38">
        <f t="shared" si="5"/>
        <v>0</v>
      </c>
      <c r="J29" s="38">
        <f t="shared" si="5"/>
        <v>0</v>
      </c>
      <c r="K29" s="38">
        <f t="shared" si="5"/>
        <v>0</v>
      </c>
      <c r="L29" s="38">
        <f t="shared" si="5"/>
        <v>0</v>
      </c>
      <c r="M29" s="38">
        <f t="shared" si="5"/>
        <v>0</v>
      </c>
      <c r="N29" s="38">
        <f t="shared" si="5"/>
        <v>0</v>
      </c>
      <c r="O29" s="38">
        <f t="shared" si="5"/>
        <v>0</v>
      </c>
      <c r="P29" s="38">
        <f t="shared" si="5"/>
        <v>0</v>
      </c>
      <c r="Q29" s="38">
        <f t="shared" si="5"/>
        <v>0</v>
      </c>
      <c r="R29" s="38">
        <f t="shared" si="5"/>
        <v>0</v>
      </c>
      <c r="S29" s="38">
        <f t="shared" si="5"/>
        <v>0</v>
      </c>
      <c r="T29" s="38">
        <f t="shared" si="5"/>
        <v>0</v>
      </c>
      <c r="U29" s="38">
        <f t="shared" si="5"/>
        <v>0</v>
      </c>
      <c r="V29" s="446"/>
    </row>
    <row r="30" spans="1:22" x14ac:dyDescent="0.2">
      <c r="A30" s="462" t="s">
        <v>153</v>
      </c>
      <c r="B30" s="462"/>
      <c r="C30" s="780"/>
      <c r="D30" s="817"/>
      <c r="E30" s="817"/>
      <c r="F30" s="501"/>
      <c r="G30" s="515"/>
      <c r="H30" s="509">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446"/>
    </row>
    <row r="31" spans="1:22" x14ac:dyDescent="0.2">
      <c r="A31" s="812" t="s">
        <v>30</v>
      </c>
      <c r="B31" s="813"/>
      <c r="C31" s="813"/>
      <c r="D31" s="463" t="s">
        <v>159</v>
      </c>
      <c r="E31" s="485" t="str">
        <f>IF(G31=0,"",+G31/I4)</f>
        <v/>
      </c>
      <c r="F31" s="502">
        <f>SUM(F14:F30)</f>
        <v>0</v>
      </c>
      <c r="G31" s="502">
        <f>SUM(G14:G30)</f>
        <v>0</v>
      </c>
      <c r="H31" s="487">
        <f t="shared" ref="H31:U31" si="7">SUM(H14:H30)</f>
        <v>0</v>
      </c>
      <c r="I31" s="464">
        <f t="shared" si="7"/>
        <v>0</v>
      </c>
      <c r="J31" s="464">
        <f t="shared" si="7"/>
        <v>0</v>
      </c>
      <c r="K31" s="464">
        <f t="shared" si="7"/>
        <v>0</v>
      </c>
      <c r="L31" s="464">
        <f t="shared" si="7"/>
        <v>0</v>
      </c>
      <c r="M31" s="464">
        <f t="shared" si="7"/>
        <v>0</v>
      </c>
      <c r="N31" s="464">
        <f t="shared" si="7"/>
        <v>0</v>
      </c>
      <c r="O31" s="464">
        <f t="shared" si="7"/>
        <v>0</v>
      </c>
      <c r="P31" s="464">
        <f t="shared" si="7"/>
        <v>0</v>
      </c>
      <c r="Q31" s="464">
        <f t="shared" si="7"/>
        <v>0</v>
      </c>
      <c r="R31" s="464">
        <f t="shared" si="7"/>
        <v>0</v>
      </c>
      <c r="S31" s="464">
        <f t="shared" si="7"/>
        <v>0</v>
      </c>
      <c r="T31" s="464">
        <f t="shared" si="7"/>
        <v>0</v>
      </c>
      <c r="U31" s="464">
        <f t="shared" si="7"/>
        <v>0</v>
      </c>
      <c r="V31" s="446"/>
    </row>
    <row r="32" spans="1:22" x14ac:dyDescent="0.2">
      <c r="A32" s="812" t="s">
        <v>31</v>
      </c>
      <c r="B32" s="813"/>
      <c r="C32" s="813"/>
      <c r="D32" s="821"/>
      <c r="E32" s="813"/>
      <c r="F32" s="503">
        <f>+F11-F31</f>
        <v>0</v>
      </c>
      <c r="G32" s="503">
        <f>+G11-G31</f>
        <v>0</v>
      </c>
      <c r="H32" s="488">
        <f t="shared" ref="H32:U32" si="8">+H11-H31</f>
        <v>0</v>
      </c>
      <c r="I32" s="5">
        <f t="shared" si="8"/>
        <v>0</v>
      </c>
      <c r="J32" s="5">
        <f t="shared" si="8"/>
        <v>0</v>
      </c>
      <c r="K32" s="5">
        <f t="shared" si="8"/>
        <v>0</v>
      </c>
      <c r="L32" s="5">
        <f t="shared" si="8"/>
        <v>0</v>
      </c>
      <c r="M32" s="5">
        <f t="shared" si="8"/>
        <v>0</v>
      </c>
      <c r="N32" s="5">
        <f t="shared" si="8"/>
        <v>0</v>
      </c>
      <c r="O32" s="5">
        <f t="shared" si="8"/>
        <v>0</v>
      </c>
      <c r="P32" s="5">
        <f t="shared" si="8"/>
        <v>0</v>
      </c>
      <c r="Q32" s="5">
        <f t="shared" si="8"/>
        <v>0</v>
      </c>
      <c r="R32" s="5">
        <f t="shared" si="8"/>
        <v>0</v>
      </c>
      <c r="S32" s="5">
        <f t="shared" si="8"/>
        <v>0</v>
      </c>
      <c r="T32" s="5">
        <f t="shared" si="8"/>
        <v>0</v>
      </c>
      <c r="U32" s="5">
        <f t="shared" si="8"/>
        <v>0</v>
      </c>
      <c r="V32" s="446"/>
    </row>
    <row r="33" spans="1:22" x14ac:dyDescent="0.2">
      <c r="A33" s="812" t="s">
        <v>1145</v>
      </c>
      <c r="B33" s="813"/>
      <c r="C33" s="813"/>
      <c r="D33" s="813"/>
      <c r="E33" s="813"/>
      <c r="F33" s="504"/>
      <c r="G33" s="516"/>
      <c r="H33" s="510">
        <f>+G33</f>
        <v>0</v>
      </c>
      <c r="I33" s="39">
        <f t="shared" ref="I33:U33" si="9">+H33</f>
        <v>0</v>
      </c>
      <c r="J33" s="39">
        <f t="shared" si="9"/>
        <v>0</v>
      </c>
      <c r="K33" s="39">
        <f t="shared" si="9"/>
        <v>0</v>
      </c>
      <c r="L33" s="39">
        <f t="shared" si="9"/>
        <v>0</v>
      </c>
      <c r="M33" s="39">
        <f t="shared" si="9"/>
        <v>0</v>
      </c>
      <c r="N33" s="39">
        <f t="shared" si="9"/>
        <v>0</v>
      </c>
      <c r="O33" s="39">
        <f t="shared" si="9"/>
        <v>0</v>
      </c>
      <c r="P33" s="39">
        <f t="shared" si="9"/>
        <v>0</v>
      </c>
      <c r="Q33" s="39">
        <f t="shared" si="9"/>
        <v>0</v>
      </c>
      <c r="R33" s="39">
        <f t="shared" si="9"/>
        <v>0</v>
      </c>
      <c r="S33" s="39">
        <f t="shared" si="9"/>
        <v>0</v>
      </c>
      <c r="T33" s="39">
        <f t="shared" si="9"/>
        <v>0</v>
      </c>
      <c r="U33" s="39">
        <f t="shared" si="9"/>
        <v>0</v>
      </c>
      <c r="V33" s="446"/>
    </row>
    <row r="34" spans="1:22" x14ac:dyDescent="0.2">
      <c r="A34" s="812" t="s">
        <v>32</v>
      </c>
      <c r="B34" s="813"/>
      <c r="C34" s="813"/>
      <c r="D34" s="813"/>
      <c r="E34" s="813"/>
      <c r="F34" s="505">
        <f>IF(F33&gt;0,(F32/F33),0)</f>
        <v>0</v>
      </c>
      <c r="G34" s="505">
        <f>IF(G33&gt;0,(G32/G33),0)</f>
        <v>0</v>
      </c>
      <c r="H34" s="511">
        <f t="shared" ref="H34:U34" si="10">IF(H33&gt;0,(H32/H33),0)</f>
        <v>0</v>
      </c>
      <c r="I34" s="6">
        <f t="shared" si="10"/>
        <v>0</v>
      </c>
      <c r="J34" s="6">
        <f t="shared" si="10"/>
        <v>0</v>
      </c>
      <c r="K34" s="6">
        <f t="shared" si="10"/>
        <v>0</v>
      </c>
      <c r="L34" s="6">
        <f t="shared" si="10"/>
        <v>0</v>
      </c>
      <c r="M34" s="6">
        <f t="shared" si="10"/>
        <v>0</v>
      </c>
      <c r="N34" s="6">
        <f t="shared" si="10"/>
        <v>0</v>
      </c>
      <c r="O34" s="6">
        <f t="shared" si="10"/>
        <v>0</v>
      </c>
      <c r="P34" s="6">
        <f t="shared" si="10"/>
        <v>0</v>
      </c>
      <c r="Q34" s="6">
        <f t="shared" si="10"/>
        <v>0</v>
      </c>
      <c r="R34" s="6">
        <f t="shared" si="10"/>
        <v>0</v>
      </c>
      <c r="S34" s="6">
        <f t="shared" si="10"/>
        <v>0</v>
      </c>
      <c r="T34" s="6">
        <f t="shared" si="10"/>
        <v>0</v>
      </c>
      <c r="U34" s="6">
        <f t="shared" si="10"/>
        <v>0</v>
      </c>
      <c r="V34" s="446"/>
    </row>
    <row r="35" spans="1:22" x14ac:dyDescent="0.2">
      <c r="A35" s="812" t="s">
        <v>33</v>
      </c>
      <c r="B35" s="813"/>
      <c r="C35" s="813"/>
      <c r="D35" s="813"/>
      <c r="E35" s="813"/>
      <c r="F35" s="503">
        <f>+F32-F33</f>
        <v>0</v>
      </c>
      <c r="G35" s="503">
        <f>+G32-G33</f>
        <v>0</v>
      </c>
      <c r="H35" s="488">
        <f t="shared" ref="H35:U35" si="11">+H32-H33</f>
        <v>0</v>
      </c>
      <c r="I35" s="5">
        <f t="shared" si="11"/>
        <v>0</v>
      </c>
      <c r="J35" s="5">
        <f t="shared" si="11"/>
        <v>0</v>
      </c>
      <c r="K35" s="5">
        <f t="shared" si="11"/>
        <v>0</v>
      </c>
      <c r="L35" s="5">
        <f t="shared" si="11"/>
        <v>0</v>
      </c>
      <c r="M35" s="5">
        <f t="shared" si="11"/>
        <v>0</v>
      </c>
      <c r="N35" s="5">
        <f t="shared" si="11"/>
        <v>0</v>
      </c>
      <c r="O35" s="5">
        <f t="shared" si="11"/>
        <v>0</v>
      </c>
      <c r="P35" s="5">
        <f t="shared" si="11"/>
        <v>0</v>
      </c>
      <c r="Q35" s="5">
        <f t="shared" si="11"/>
        <v>0</v>
      </c>
      <c r="R35" s="5">
        <f t="shared" si="11"/>
        <v>0</v>
      </c>
      <c r="S35" s="5">
        <f t="shared" si="11"/>
        <v>0</v>
      </c>
      <c r="T35" s="5">
        <f t="shared" si="11"/>
        <v>0</v>
      </c>
      <c r="U35" s="5">
        <f t="shared" si="11"/>
        <v>0</v>
      </c>
      <c r="V35" s="446"/>
    </row>
    <row r="36" spans="1:22" x14ac:dyDescent="0.2">
      <c r="A36" s="812" t="s">
        <v>1146</v>
      </c>
      <c r="B36" s="813"/>
      <c r="C36" s="816"/>
      <c r="D36" s="780"/>
      <c r="E36" s="817"/>
      <c r="F36" s="501"/>
      <c r="G36" s="517"/>
      <c r="H36" s="489"/>
      <c r="I36" s="465"/>
      <c r="J36" s="465"/>
      <c r="K36" s="465"/>
      <c r="L36" s="465"/>
      <c r="M36" s="465"/>
      <c r="N36" s="465"/>
      <c r="O36" s="465"/>
      <c r="P36" s="465"/>
      <c r="Q36" s="465"/>
      <c r="R36" s="465"/>
      <c r="S36" s="465"/>
      <c r="T36" s="465"/>
      <c r="U36" s="465"/>
      <c r="V36" s="446"/>
    </row>
    <row r="37" spans="1:22" x14ac:dyDescent="0.2">
      <c r="A37" s="812" t="s">
        <v>1146</v>
      </c>
      <c r="B37" s="813"/>
      <c r="C37" s="816"/>
      <c r="D37" s="780"/>
      <c r="E37" s="817"/>
      <c r="F37" s="501"/>
      <c r="G37" s="517"/>
      <c r="H37" s="489"/>
      <c r="I37" s="465"/>
      <c r="J37" s="465"/>
      <c r="K37" s="465"/>
      <c r="L37" s="465"/>
      <c r="M37" s="465"/>
      <c r="N37" s="465"/>
      <c r="O37" s="465"/>
      <c r="P37" s="465"/>
      <c r="Q37" s="465"/>
      <c r="R37" s="465"/>
      <c r="S37" s="465"/>
      <c r="T37" s="465"/>
      <c r="U37" s="465"/>
      <c r="V37" s="446"/>
    </row>
    <row r="38" spans="1:22" x14ac:dyDescent="0.2">
      <c r="A38" s="812" t="s">
        <v>1147</v>
      </c>
      <c r="B38" s="813"/>
      <c r="C38" s="816"/>
      <c r="D38" s="780"/>
      <c r="E38" s="817"/>
      <c r="F38" s="501"/>
      <c r="G38" s="517"/>
      <c r="H38" s="489"/>
      <c r="I38" s="465"/>
      <c r="J38" s="465"/>
      <c r="K38" s="465"/>
      <c r="L38" s="465"/>
      <c r="M38" s="465"/>
      <c r="N38" s="465"/>
      <c r="O38" s="465"/>
      <c r="P38" s="465"/>
      <c r="Q38" s="465"/>
      <c r="R38" s="465"/>
      <c r="S38" s="465"/>
      <c r="T38" s="465"/>
      <c r="U38" s="465"/>
      <c r="V38" s="446"/>
    </row>
    <row r="39" spans="1:22" x14ac:dyDescent="0.2">
      <c r="A39" s="812" t="s">
        <v>1147</v>
      </c>
      <c r="B39" s="813"/>
      <c r="C39" s="816"/>
      <c r="D39" s="780"/>
      <c r="E39" s="817"/>
      <c r="F39" s="501"/>
      <c r="G39" s="517"/>
      <c r="H39" s="489"/>
      <c r="I39" s="465"/>
      <c r="J39" s="465"/>
      <c r="K39" s="465"/>
      <c r="L39" s="465"/>
      <c r="M39" s="465"/>
      <c r="N39" s="465"/>
      <c r="O39" s="465"/>
      <c r="P39" s="465"/>
      <c r="Q39" s="465"/>
      <c r="R39" s="465"/>
      <c r="S39" s="465"/>
      <c r="T39" s="465"/>
      <c r="U39" s="465"/>
      <c r="V39" s="446"/>
    </row>
    <row r="40" spans="1:22" x14ac:dyDescent="0.2">
      <c r="A40" s="812" t="s">
        <v>1147</v>
      </c>
      <c r="B40" s="813"/>
      <c r="C40" s="816"/>
      <c r="D40" s="780"/>
      <c r="E40" s="817"/>
      <c r="F40" s="501"/>
      <c r="G40" s="517"/>
      <c r="H40" s="489"/>
      <c r="I40" s="465"/>
      <c r="J40" s="465"/>
      <c r="K40" s="465"/>
      <c r="L40" s="465"/>
      <c r="M40" s="465"/>
      <c r="N40" s="465"/>
      <c r="O40" s="465"/>
      <c r="P40" s="465"/>
      <c r="Q40" s="465"/>
      <c r="R40" s="465"/>
      <c r="S40" s="465"/>
      <c r="T40" s="465"/>
      <c r="U40" s="465"/>
      <c r="V40" s="446"/>
    </row>
    <row r="41" spans="1:22" ht="13.5" thickBot="1" x14ac:dyDescent="0.25">
      <c r="A41" s="812" t="s">
        <v>34</v>
      </c>
      <c r="B41" s="813"/>
      <c r="C41" s="813"/>
      <c r="D41" s="813"/>
      <c r="E41" s="813"/>
      <c r="F41" s="506">
        <f>+F35+F36+F37-F38-F39-F40</f>
        <v>0</v>
      </c>
      <c r="G41" s="506">
        <f>+G35+G36+G37-G38-G39-G40</f>
        <v>0</v>
      </c>
      <c r="H41" s="488">
        <f t="shared" ref="H41:U41" si="12">+H35+H36+H37-H38-H39-H40</f>
        <v>0</v>
      </c>
      <c r="I41" s="5">
        <f t="shared" si="12"/>
        <v>0</v>
      </c>
      <c r="J41" s="5">
        <f t="shared" si="12"/>
        <v>0</v>
      </c>
      <c r="K41" s="5">
        <f t="shared" si="12"/>
        <v>0</v>
      </c>
      <c r="L41" s="5">
        <f t="shared" si="12"/>
        <v>0</v>
      </c>
      <c r="M41" s="5">
        <f t="shared" si="12"/>
        <v>0</v>
      </c>
      <c r="N41" s="5">
        <f t="shared" si="12"/>
        <v>0</v>
      </c>
      <c r="O41" s="5">
        <f t="shared" si="12"/>
        <v>0</v>
      </c>
      <c r="P41" s="5">
        <f t="shared" si="12"/>
        <v>0</v>
      </c>
      <c r="Q41" s="5">
        <f t="shared" si="12"/>
        <v>0</v>
      </c>
      <c r="R41" s="5">
        <f t="shared" si="12"/>
        <v>0</v>
      </c>
      <c r="S41" s="5">
        <f t="shared" si="12"/>
        <v>0</v>
      </c>
      <c r="T41" s="5">
        <f t="shared" si="12"/>
        <v>0</v>
      </c>
      <c r="U41" s="5">
        <f t="shared" si="12"/>
        <v>0</v>
      </c>
      <c r="V41" s="446"/>
    </row>
    <row r="42" spans="1:22" ht="12.75" customHeight="1" x14ac:dyDescent="0.2">
      <c r="A42" s="447"/>
      <c r="B42" s="447"/>
      <c r="C42" s="447"/>
      <c r="D42" s="447"/>
      <c r="E42" s="447"/>
      <c r="F42" s="447"/>
      <c r="G42" s="447"/>
      <c r="H42" s="447"/>
      <c r="I42" s="447"/>
      <c r="J42" s="447"/>
      <c r="K42" s="447"/>
      <c r="L42" s="447"/>
      <c r="M42" s="447"/>
      <c r="N42" s="447"/>
      <c r="O42" s="447"/>
      <c r="P42" s="447"/>
      <c r="Q42" s="447"/>
      <c r="R42" s="447"/>
      <c r="S42" s="447"/>
      <c r="T42" s="447"/>
      <c r="U42" s="447"/>
      <c r="V42" s="446"/>
    </row>
    <row r="43" spans="1:22" s="446" customFormat="1" ht="16.5" customHeight="1" x14ac:dyDescent="0.2">
      <c r="B43" s="471" t="s">
        <v>1148</v>
      </c>
    </row>
    <row r="44" spans="1:22" s="446" customFormat="1" x14ac:dyDescent="0.2">
      <c r="B44" s="803"/>
      <c r="C44" s="804"/>
      <c r="D44" s="804"/>
      <c r="E44" s="804"/>
      <c r="F44" s="804"/>
      <c r="G44" s="804"/>
      <c r="H44" s="804"/>
      <c r="I44" s="804"/>
      <c r="J44" s="804"/>
      <c r="K44" s="805"/>
    </row>
    <row r="45" spans="1:22" ht="12.75" customHeight="1" x14ac:dyDescent="0.2">
      <c r="A45" s="446"/>
      <c r="B45" s="806"/>
      <c r="C45" s="807"/>
      <c r="D45" s="807"/>
      <c r="E45" s="807"/>
      <c r="F45" s="807"/>
      <c r="G45" s="807"/>
      <c r="H45" s="807"/>
      <c r="I45" s="807"/>
      <c r="J45" s="807"/>
      <c r="K45" s="808"/>
      <c r="L45" s="446"/>
      <c r="M45" s="446"/>
      <c r="N45" s="446"/>
      <c r="O45" s="446"/>
      <c r="P45" s="446"/>
      <c r="Q45" s="446"/>
      <c r="R45" s="446"/>
      <c r="S45" s="446"/>
      <c r="T45" s="446"/>
      <c r="U45" s="446"/>
      <c r="V45" s="446"/>
    </row>
    <row r="46" spans="1:22" ht="12.75" customHeight="1" x14ac:dyDescent="0.2">
      <c r="A46" s="446"/>
      <c r="B46" s="806"/>
      <c r="C46" s="807"/>
      <c r="D46" s="807"/>
      <c r="E46" s="807"/>
      <c r="F46" s="807"/>
      <c r="G46" s="807"/>
      <c r="H46" s="807"/>
      <c r="I46" s="807"/>
      <c r="J46" s="807"/>
      <c r="K46" s="808"/>
      <c r="L46" s="446"/>
      <c r="M46" s="446"/>
      <c r="N46" s="446"/>
      <c r="O46" s="446"/>
      <c r="P46" s="446"/>
      <c r="Q46" s="446"/>
      <c r="R46" s="446"/>
      <c r="S46" s="446"/>
      <c r="T46" s="446"/>
      <c r="U46" s="446"/>
      <c r="V46" s="446"/>
    </row>
    <row r="47" spans="1:22" ht="12.75" customHeight="1" x14ac:dyDescent="0.2">
      <c r="A47" s="446"/>
      <c r="B47" s="806"/>
      <c r="C47" s="807"/>
      <c r="D47" s="807"/>
      <c r="E47" s="807"/>
      <c r="F47" s="807"/>
      <c r="G47" s="807"/>
      <c r="H47" s="807"/>
      <c r="I47" s="807"/>
      <c r="J47" s="807"/>
      <c r="K47" s="808"/>
      <c r="L47" s="446"/>
      <c r="M47" s="446"/>
      <c r="N47" s="446"/>
      <c r="O47" s="446"/>
      <c r="P47" s="446"/>
      <c r="Q47" s="446"/>
      <c r="R47" s="446"/>
      <c r="S47" s="446"/>
      <c r="T47" s="446"/>
      <c r="U47" s="446"/>
      <c r="V47" s="446"/>
    </row>
    <row r="48" spans="1:22" ht="12.75" customHeight="1" x14ac:dyDescent="0.2">
      <c r="A48" s="446"/>
      <c r="B48" s="809"/>
      <c r="C48" s="810"/>
      <c r="D48" s="810"/>
      <c r="E48" s="810"/>
      <c r="F48" s="810"/>
      <c r="G48" s="810"/>
      <c r="H48" s="810"/>
      <c r="I48" s="810"/>
      <c r="J48" s="810"/>
      <c r="K48" s="811"/>
      <c r="L48" s="446"/>
      <c r="M48" s="446"/>
      <c r="N48" s="446"/>
      <c r="O48" s="446"/>
      <c r="P48" s="446"/>
      <c r="Q48" s="446"/>
      <c r="R48" s="446"/>
      <c r="S48" s="446"/>
      <c r="T48" s="446"/>
      <c r="U48" s="446"/>
      <c r="V48" s="446"/>
    </row>
    <row r="49" spans="1:22" ht="12.75" customHeight="1" x14ac:dyDescent="0.2">
      <c r="A49" s="446"/>
      <c r="B49" s="446"/>
      <c r="C49" s="446"/>
      <c r="D49" s="446"/>
      <c r="E49" s="446"/>
      <c r="F49" s="446"/>
      <c r="G49" s="446"/>
      <c r="H49" s="446"/>
      <c r="I49" s="446"/>
      <c r="J49" s="446"/>
      <c r="K49" s="446"/>
      <c r="L49" s="446"/>
      <c r="M49" s="446"/>
      <c r="N49" s="446"/>
      <c r="O49" s="446"/>
      <c r="P49" s="446"/>
      <c r="Q49" s="446"/>
      <c r="R49" s="446"/>
      <c r="S49" s="446"/>
      <c r="T49" s="446"/>
      <c r="U49" s="446"/>
      <c r="V49" s="446"/>
    </row>
  </sheetData>
  <sheetProtection algorithmName="SHA-512" hashValue="J7p9SXsHpOWY6mSL5ZW9gDOx76toEOjHRahJVgO8t5RH/5sej+jGonAzKErOZ4+daM9z9s9h1U3AqiAgyj0tUQ==" saltValue="U0UuxaxkVIv6hg8EZ+eqzw==" spinCount="100000" sheet="1" objects="1" scenarios="1" formatCells="0" formatColumns="0" formatRows="0"/>
  <mergeCells count="51">
    <mergeCell ref="A1:U1"/>
    <mergeCell ref="A2:U2"/>
    <mergeCell ref="G4:H4"/>
    <mergeCell ref="J4:Q4"/>
    <mergeCell ref="S4:T4"/>
    <mergeCell ref="A6:C6"/>
    <mergeCell ref="A7:E7"/>
    <mergeCell ref="A8:C8"/>
    <mergeCell ref="A9:B9"/>
    <mergeCell ref="C9:E9"/>
    <mergeCell ref="A10:B10"/>
    <mergeCell ref="C10:E10"/>
    <mergeCell ref="A11:E11"/>
    <mergeCell ref="A13:C13"/>
    <mergeCell ref="A14:C14"/>
    <mergeCell ref="A15:E15"/>
    <mergeCell ref="A16:E16"/>
    <mergeCell ref="A17:E17"/>
    <mergeCell ref="A18:E18"/>
    <mergeCell ref="A19:E19"/>
    <mergeCell ref="A21:E21"/>
    <mergeCell ref="A22:E22"/>
    <mergeCell ref="A23:E23"/>
    <mergeCell ref="A33:E33"/>
    <mergeCell ref="A24:C24"/>
    <mergeCell ref="A25:C25"/>
    <mergeCell ref="A26:E26"/>
    <mergeCell ref="A27:E27"/>
    <mergeCell ref="A28:B28"/>
    <mergeCell ref="C28:E28"/>
    <mergeCell ref="A29:B29"/>
    <mergeCell ref="C29:E29"/>
    <mergeCell ref="C30:E30"/>
    <mergeCell ref="A31:C31"/>
    <mergeCell ref="A32:E32"/>
    <mergeCell ref="B44:K48"/>
    <mergeCell ref="A41:E41"/>
    <mergeCell ref="C4:D4"/>
    <mergeCell ref="A38:C38"/>
    <mergeCell ref="D38:E38"/>
    <mergeCell ref="A39:C39"/>
    <mergeCell ref="D39:E39"/>
    <mergeCell ref="A40:C40"/>
    <mergeCell ref="D40:E40"/>
    <mergeCell ref="A34:E34"/>
    <mergeCell ref="A35:E35"/>
    <mergeCell ref="A36:C36"/>
    <mergeCell ref="D36:E36"/>
    <mergeCell ref="A37:C37"/>
    <mergeCell ref="D37:E37"/>
    <mergeCell ref="A20:E20"/>
  </mergeCells>
  <dataValidations count="2">
    <dataValidation type="list" allowBlank="1" showInputMessage="1" showErrorMessage="1" prompt="Please select or type &quot;Yes&quot; or &quot;No.&quot;" sqref="U4" xr:uid="{00000000-0002-0000-0700-000000000000}">
      <formula1>$X$7:$X$8</formula1>
    </dataValidation>
    <dataValidation type="list" allowBlank="1" showInputMessage="1" showErrorMessage="1" prompt="Please select or type &quot;Yes&quot;, &quot;No&quot;, or &quot;N/A.&quot;" sqref="R4" xr:uid="{00000000-0002-0000-0700-000001000000}">
      <formula1>$X$7:$X$9</formula1>
    </dataValidation>
  </dataValidations>
  <pageMargins left="0.7" right="0.7" top="0.75" bottom="0.75" header="0.3" footer="0.3"/>
  <pageSetup scale="77" fitToWidth="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Log</vt:lpstr>
      <vt:lpstr>Workbook Instructions and Notes</vt:lpstr>
      <vt:lpstr>Rent Roll</vt:lpstr>
      <vt:lpstr>Rent Roll Summary</vt:lpstr>
      <vt:lpstr>Uses of Funds</vt:lpstr>
      <vt:lpstr>Sources of Funds</vt:lpstr>
      <vt:lpstr>Year 1 Operating Pro Forma</vt:lpstr>
      <vt:lpstr>15-Year Operating Pro Forma</vt:lpstr>
      <vt:lpstr>15-Year Commercial Op Pro Forma</vt:lpstr>
      <vt:lpstr>AHP Benchmarks</vt:lpstr>
      <vt:lpstr>Subsidy Per Unit Score</vt:lpstr>
      <vt:lpstr>RS Means Cost by City Zip</vt:lpstr>
      <vt:lpstr>_A66500</vt:lpstr>
      <vt:lpstr>'15-Year Operating Pro Forma'!Print_Area</vt:lpstr>
      <vt:lpstr>'AHP Benchmarks'!Print_Area</vt:lpstr>
      <vt:lpstr>'Rent Roll'!Print_Area</vt:lpstr>
      <vt:lpstr>'Rent Roll Summary'!Print_Area</vt:lpstr>
      <vt:lpstr>'Sources of Funds'!Print_Area</vt:lpstr>
      <vt:lpstr>'Uses of Funds'!Print_Area</vt:lpstr>
      <vt:lpstr>'Workbook Instructions and Notes'!Print_Area</vt:lpstr>
      <vt:lpstr>'15-Year Operating Pro Forma'!Print_Titles</vt:lpstr>
      <vt:lpstr>'AHP Benchmarks'!Print_Titles</vt:lpstr>
      <vt:lpstr>'Rent Roll'!Print_Titles</vt:lpstr>
      <vt:lpstr>'Uses of Funds'!Print_Titles</vt:lpstr>
    </vt:vector>
  </TitlesOfParts>
  <Company>Federal Home Loan Bank of 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Application Rental Workbook</dc:title>
  <dc:creator>Ung, Kirby</dc:creator>
  <cp:lastModifiedBy>chank</cp:lastModifiedBy>
  <cp:lastPrinted>2019-03-08T00:00:54Z</cp:lastPrinted>
  <dcterms:created xsi:type="dcterms:W3CDTF">1998-07-09T23:50:22Z</dcterms:created>
  <dcterms:modified xsi:type="dcterms:W3CDTF">2020-12-30T21:07:43Z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d (Dly,Mth,Qtr,Ann, other)">
    <vt:lpwstr> other</vt:lpwstr>
  </property>
  <property fmtid="{D5CDD505-2E9C-101B-9397-08002B2CF9AE}" pid="3" name="Description of Spreadsheet">
    <vt:lpwstr> Monitoring</vt:lpwstr>
  </property>
  <property fmtid="{D5CDD505-2E9C-101B-9397-08002B2CF9AE}" pid="4" name="Used for Financial Rpts (Y,N)">
    <vt:lpwstr> N</vt:lpwstr>
  </property>
  <property fmtid="{D5CDD505-2E9C-101B-9397-08002B2CF9AE}" pid="5" name="Results reconciled to GL (Y,N)">
    <vt:lpwstr> N</vt:lpwstr>
  </property>
  <property fmtid="{D5CDD505-2E9C-101B-9397-08002B2CF9AE}" pid="6" name="Used in Sox Business Process #">
    <vt:lpwstr> NA</vt:lpwstr>
  </property>
  <property fmtid="{D5CDD505-2E9C-101B-9397-08002B2CF9AE}" pid="7" name="Identifier">
    <vt:i4>18079</vt:i4>
  </property>
  <property fmtid="{D5CDD505-2E9C-101B-9397-08002B2CF9AE}" pid="8" name="MSIP_Label_00fd69b7-216d-4f45-87d6-a10e8fcf40c7_Enabled">
    <vt:lpwstr>true</vt:lpwstr>
  </property>
  <property fmtid="{D5CDD505-2E9C-101B-9397-08002B2CF9AE}" pid="9" name="MSIP_Label_00fd69b7-216d-4f45-87d6-a10e8fcf40c7_SetDate">
    <vt:lpwstr>2020-12-30T21:07:27Z</vt:lpwstr>
  </property>
  <property fmtid="{D5CDD505-2E9C-101B-9397-08002B2CF9AE}" pid="10" name="MSIP_Label_00fd69b7-216d-4f45-87d6-a10e8fcf40c7_Method">
    <vt:lpwstr>Privileged</vt:lpwstr>
  </property>
  <property fmtid="{D5CDD505-2E9C-101B-9397-08002B2CF9AE}" pid="11" name="MSIP_Label_00fd69b7-216d-4f45-87d6-a10e8fcf40c7_Name">
    <vt:lpwstr>Personal</vt:lpwstr>
  </property>
  <property fmtid="{D5CDD505-2E9C-101B-9397-08002B2CF9AE}" pid="12" name="MSIP_Label_00fd69b7-216d-4f45-87d6-a10e8fcf40c7_SiteId">
    <vt:lpwstr>f0780ff9-b2ea-4cc5-aac1-4c940bd78c8c</vt:lpwstr>
  </property>
  <property fmtid="{D5CDD505-2E9C-101B-9397-08002B2CF9AE}" pid="13" name="MSIP_Label_00fd69b7-216d-4f45-87d6-a10e8fcf40c7_ActionId">
    <vt:lpwstr>19eb12ad-e962-4b27-bb7e-d2950622fff4</vt:lpwstr>
  </property>
  <property fmtid="{D5CDD505-2E9C-101B-9397-08002B2CF9AE}" pid="14" name="MSIP_Label_00fd69b7-216d-4f45-87d6-a10e8fcf40c7_ContentBits">
    <vt:lpwstr>2</vt:lpwstr>
  </property>
</Properties>
</file>